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2023\Paquete Fiscal 2023 1. Iniciativa\8. Anexos\ANEXO C Egresos\C.2 Información Financiera conforme a la LDFEFM\Doc. Finales\"/>
    </mc:Choice>
  </mc:AlternateContent>
  <xr:revisionPtr revIDLastSave="0" documentId="13_ncr:1_{D6234C4A-5B38-4FD3-9D71-CD86D56DB6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7'!$C$3:$M$28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 l="1"/>
  <c r="L6" i="1"/>
  <c r="L27" i="1" l="1"/>
  <c r="K16" i="1" l="1"/>
  <c r="I16" i="1"/>
  <c r="I6" i="1"/>
  <c r="I27" i="1" l="1"/>
  <c r="G136" i="1" l="1"/>
  <c r="G137" i="1"/>
  <c r="H129" i="1" l="1"/>
  <c r="G78" i="1"/>
  <c r="G77" i="1"/>
  <c r="G76" i="1"/>
  <c r="G75" i="1"/>
  <c r="G74" i="1"/>
  <c r="F73" i="1"/>
  <c r="G72" i="1"/>
  <c r="G71" i="1" s="1"/>
  <c r="F71" i="1"/>
  <c r="H38" i="1"/>
  <c r="G38" i="1"/>
  <c r="H37" i="1"/>
  <c r="F16" i="1"/>
  <c r="H16" i="1"/>
  <c r="G16" i="1"/>
  <c r="G6" i="1"/>
  <c r="G27" i="1" s="1"/>
  <c r="F6" i="1"/>
  <c r="G129" i="1"/>
  <c r="F129" i="1"/>
  <c r="F27" i="1" l="1"/>
  <c r="F146" i="1" s="1"/>
  <c r="F80" i="1"/>
  <c r="G73" i="1"/>
  <c r="G80" i="1" s="1"/>
  <c r="H6" i="1"/>
  <c r="H30" i="1" s="1"/>
  <c r="H35" i="1" s="1"/>
  <c r="H39" i="1" s="1"/>
  <c r="H40" i="1" s="1"/>
  <c r="H144" i="1"/>
  <c r="H150" i="1"/>
  <c r="H149" i="1"/>
  <c r="H147" i="1"/>
  <c r="G131" i="1"/>
  <c r="G134" i="1" s="1"/>
  <c r="G30" i="1"/>
  <c r="G35" i="1" s="1"/>
  <c r="G39" i="1" s="1"/>
  <c r="G40" i="1" s="1"/>
  <c r="H148" i="1"/>
  <c r="H151" i="1"/>
  <c r="F131" i="1"/>
  <c r="F126" i="1" l="1"/>
  <c r="F127" i="1" s="1"/>
  <c r="G123" i="1"/>
  <c r="G124" i="1" s="1"/>
  <c r="G146" i="1"/>
  <c r="H27" i="1"/>
  <c r="H146" i="1" s="1"/>
  <c r="H131" i="1"/>
  <c r="H133" i="1" s="1"/>
  <c r="H134" i="1" s="1"/>
  <c r="G126" i="1"/>
  <c r="G127" i="1" s="1"/>
  <c r="H126" i="1" l="1"/>
  <c r="H127" i="1" s="1"/>
  <c r="H123" i="1"/>
  <c r="H124" i="1" s="1"/>
  <c r="H155" i="1"/>
  <c r="J16" i="1" l="1"/>
  <c r="J6" i="1"/>
  <c r="J27" i="1" l="1"/>
  <c r="K6" i="1" l="1"/>
  <c r="K27" i="1" s="1"/>
</calcChain>
</file>

<file path=xl/sharedStrings.xml><?xml version="1.0" encoding="utf-8"?>
<sst xmlns="http://schemas.openxmlformats.org/spreadsheetml/2006/main" count="49" uniqueCount="40">
  <si>
    <t>CONCEPTO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</si>
  <si>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</si>
  <si>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</si>
  <si>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</si>
  <si>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</si>
  <si>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</si>
  <si>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</si>
  <si>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</si>
  <si>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</si>
  <si>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</si>
  <si>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</si>
  <si>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</si>
  <si>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</si>
  <si>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</si>
  <si>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</si>
  <si>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</si>
  <si>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</si>
  <si>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</si>
  <si>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</si>
  <si>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</si>
  <si>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</si>
  <si>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</si>
  <si>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</si>
  <si>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 xml:space="preserve">Plan de Ahorro </t>
  </si>
  <si>
    <t xml:space="preserve">Ahorro </t>
  </si>
  <si>
    <t>Balance Presupuestario</t>
  </si>
  <si>
    <t xml:space="preserve">Balance Presupuestario sin Financiamiento </t>
  </si>
  <si>
    <t xml:space="preserve">Financiamiento Neto </t>
  </si>
  <si>
    <t xml:space="preserve">Balance Presupuestario de Recursos Disponibles </t>
  </si>
  <si>
    <t>municipios</t>
  </si>
  <si>
    <t>APORTACIONES</t>
  </si>
  <si>
    <t>PARTICIPACIONES</t>
  </si>
  <si>
    <t>2018</t>
  </si>
  <si>
    <t>2019</t>
  </si>
  <si>
    <t>2020</t>
  </si>
  <si>
    <t>2021</t>
  </si>
  <si>
    <t>2022</t>
  </si>
  <si>
    <t>Nota:La información de 2017 a 2021 corresponde a Cuenta Pública y en el caso de 2022, a una estimación propia.</t>
  </si>
  <si>
    <t>3. TOTAL DEL RESULTADO DE EGRESOS (3 = 1 + 2 )</t>
  </si>
  <si>
    <t>C.2.10 RESULTADOS DE EGRESOS (FORMATO 7D) (LDF) (2017 A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</si>
</sst>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;\(#,##0\)"/>
    <numFmt numFmtId="170" formatCode="General_)"/>
    <numFmt numFmtId="171" formatCode="###,##0"/>
    <numFmt numFmtId="172" formatCode="0.00;\-0.00"/>
    <numFmt numFmtId="173" formatCode="###,##0.0"/>
    <numFmt numFmtId="174" formatCode="###,##0.00"/>
    <numFmt numFmtId="175" formatCode="#,##0.00;\-#,##0.00;&quot;&quot;"/>
    <numFmt numFmtId="176" formatCode="_-* #,##0.00\ _€_-;\-* #,##0.00\ _€_-;_-* &quot;-&quot;??\ _€_-;_-@_-"/>
    <numFmt numFmtId="177" formatCode="#\ ##0;\-#\ ##0"/>
    <numFmt numFmtId="178" formatCode="_([$€-2]* #,##0.00_);_([$€-2]* \(#,##0.00\);_([$€-2]* &quot;-&quot;??_)"/>
    <numFmt numFmtId="179" formatCode="_-[$€-2]* #,##0.00_-;\-[$€-2]* #,##0.00_-;_-[$€-2]* &quot;-&quot;??_-"/>
    <numFmt numFmtId="180" formatCode="#,##0\ &quot;$&quot;;[Red]\-#,##0\ &quot;$&quot;"/>
    <numFmt numFmtId="181" formatCode="*-;*-;*-;*-"/>
    <numFmt numFmtId="182" formatCode="#\ ##0.0;\-#\ ##0.0"/>
    <numFmt numFmtId="183" formatCode="#,##0.0"/>
    <numFmt numFmtId="184" formatCode="[$-80A]d&quot; de &quot;mmmm&quot; de &quot;yyyy;@"/>
    <numFmt numFmtId="185" formatCode="_(* #,##0_);_(* \(#,##0\);_(* &quot;-&quot;??_);_(@_)"/>
    <numFmt numFmtId="186" formatCode="\U\ #,##0.00"/>
    <numFmt numFmtId="187" formatCode="_-* #,##0.00\ _F_-;\-* #,##0.00\ _F_-;_-* &quot;-&quot;??\ _F_-;_-@_-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  <numFmt numFmtId="193" formatCode="#,##0_ ;\-#,##0\ 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D3C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18" fillId="0" borderId="0"/>
    <xf numFmtId="170" fontId="19" fillId="0" borderId="0"/>
    <xf numFmtId="170" fontId="18" fillId="0" borderId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4" borderId="0" applyNumberFormat="0" applyBorder="0" applyAlignment="0" applyProtection="0"/>
    <xf numFmtId="0" fontId="2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4" borderId="0" applyNumberFormat="0" applyBorder="0" applyAlignment="0" applyProtection="0"/>
    <xf numFmtId="0" fontId="20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6" borderId="0" applyNumberFormat="0" applyBorder="0" applyAlignment="0" applyProtection="0"/>
    <xf numFmtId="0" fontId="20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17" fillId="1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1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1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1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2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2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8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28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3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3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46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4" borderId="0" applyNumberFormat="0" applyBorder="0" applyAlignment="0" applyProtection="0"/>
    <xf numFmtId="0" fontId="21" fillId="5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171" fontId="23" fillId="0" borderId="0" applyFill="0" applyBorder="0" applyAlignment="0" applyProtection="0">
      <alignment horizontal="right"/>
      <protection locked="0"/>
    </xf>
    <xf numFmtId="171" fontId="23" fillId="0" borderId="0" applyFill="0" applyBorder="0" applyProtection="0">
      <alignment horizontal="right"/>
      <protection locked="0"/>
    </xf>
    <xf numFmtId="172" fontId="23" fillId="0" borderId="0" applyFill="0" applyBorder="0" applyProtection="0">
      <alignment horizontal="right"/>
      <protection locked="0"/>
    </xf>
    <xf numFmtId="173" fontId="23" fillId="0" borderId="0" applyFill="0" applyBorder="0" applyAlignment="0" applyProtection="0"/>
    <xf numFmtId="174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6" fillId="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5" fillId="47" borderId="14" applyNumberFormat="0" applyAlignment="0" applyProtection="0"/>
    <xf numFmtId="0" fontId="25" fillId="39" borderId="14" applyNumberFormat="0" applyAlignment="0" applyProtection="0"/>
    <xf numFmtId="0" fontId="11" fillId="6" borderId="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11" fillId="6" borderId="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5" fillId="47" borderId="14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5" fontId="27" fillId="61" borderId="15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13" fillId="7" borderId="7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0" fontId="12" fillId="0" borderId="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2" fillId="0" borderId="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8" fillId="62" borderId="16" applyNumberFormat="0" applyAlignment="0" applyProtection="0"/>
    <xf numFmtId="0" fontId="28" fillId="62" borderId="16" applyNumberFormat="0" applyAlignment="0" applyProtection="0"/>
    <xf numFmtId="165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6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3" borderId="10">
      <alignment horizontal="center" vertical="center"/>
    </xf>
    <xf numFmtId="0" fontId="33" fillId="63" borderId="10">
      <alignment horizontal="center" vertical="center"/>
    </xf>
    <xf numFmtId="0" fontId="33" fillId="63" borderId="10">
      <alignment horizontal="center" vertical="center"/>
    </xf>
    <xf numFmtId="0" fontId="33" fillId="63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9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13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13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1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21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1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5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25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29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17" fillId="29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0" fontId="21" fillId="60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9" fillId="5" borderId="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40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7" fillId="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35" fillId="41" borderId="14" applyNumberFormat="0" applyAlignment="0" applyProtection="0"/>
    <xf numFmtId="0" fontId="35" fillId="41" borderId="14" applyNumberFormat="0" applyAlignment="0" applyProtection="0"/>
    <xf numFmtId="181" fontId="19" fillId="0" borderId="0" applyFont="0" applyFill="0" applyBorder="0" applyAlignment="0" applyProtection="0"/>
    <xf numFmtId="0" fontId="44" fillId="0" borderId="22" applyNumberFormat="0" applyFill="0" applyAlignment="0" applyProtection="0">
      <alignment vertical="top"/>
      <protection locked="0"/>
    </xf>
    <xf numFmtId="0" fontId="44" fillId="0" borderId="22" applyNumberFormat="0" applyFill="0" applyAlignment="0" applyProtection="0">
      <alignment vertical="top"/>
      <protection locked="0"/>
    </xf>
    <xf numFmtId="0" fontId="44" fillId="0" borderId="23" applyNumberFormat="0" applyFill="0" applyAlignment="0" applyProtection="0">
      <alignment vertical="top"/>
      <protection locked="0"/>
    </xf>
    <xf numFmtId="0" fontId="44" fillId="0" borderId="23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3" fontId="23" fillId="0" borderId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8" fillId="4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9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9" fontId="1" fillId="0" borderId="0"/>
    <xf numFmtId="179" fontId="1" fillId="0" borderId="0"/>
    <xf numFmtId="0" fontId="1" fillId="0" borderId="0"/>
    <xf numFmtId="0" fontId="18" fillId="0" borderId="0"/>
    <xf numFmtId="0" fontId="18" fillId="0" borderId="0"/>
    <xf numFmtId="179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20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3" borderId="24" applyNumberFormat="0" applyFont="0" applyAlignment="0" applyProtection="0"/>
    <xf numFmtId="0" fontId="18" fillId="43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7" borderId="25" applyNumberFormat="0" applyAlignment="0" applyProtection="0"/>
    <xf numFmtId="0" fontId="55" fillId="39" borderId="25" applyNumberFormat="0" applyAlignment="0" applyProtection="0"/>
    <xf numFmtId="0" fontId="18" fillId="64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10" fillId="6" borderId="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55" fillId="47" borderId="25" applyNumberFormat="0" applyAlignment="0" applyProtection="0"/>
    <xf numFmtId="0" fontId="23" fillId="0" borderId="0">
      <alignment horizontal="left" wrapText="1" indent="2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7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8" fillId="50" borderId="26" applyNumberFormat="0" applyProtection="0">
      <alignment vertical="center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4" fontId="57" fillId="50" borderId="26" applyNumberFormat="0" applyProtection="0">
      <alignment horizontal="left" vertical="center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0" fontId="57" fillId="50" borderId="26" applyNumberFormat="0" applyProtection="0">
      <alignment horizontal="left" vertical="top" indent="1"/>
    </xf>
    <xf numFmtId="4" fontId="57" fillId="65" borderId="0" applyNumberFormat="0" applyProtection="0">
      <alignment horizontal="left" vertical="center" indent="1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0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48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1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60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66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48" fillId="49" borderId="26" applyNumberFormat="0" applyProtection="0">
      <alignment horizontal="right" vertical="center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57" fillId="67" borderId="27" applyNumberFormat="0" applyProtection="0">
      <alignment horizontal="left" vertical="center" indent="1"/>
    </xf>
    <xf numFmtId="4" fontId="48" fillId="68" borderId="0" applyNumberFormat="0" applyProtection="0">
      <alignment horizontal="left" vertical="center" indent="1"/>
    </xf>
    <xf numFmtId="4" fontId="59" fillId="59" borderId="0" applyNumberFormat="0" applyProtection="0">
      <alignment horizontal="left" vertical="center" indent="1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5" borderId="26" applyNumberFormat="0" applyProtection="0">
      <alignment horizontal="right" vertical="center"/>
    </xf>
    <xf numFmtId="4" fontId="48" fillId="68" borderId="0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center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46" borderId="26" applyNumberFormat="0" applyProtection="0">
      <alignment horizontal="left" vertical="top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39" borderId="28" applyNumberFormat="0">
      <protection locked="0"/>
    </xf>
    <xf numFmtId="0" fontId="18" fillId="39" borderId="28" applyNumberFormat="0">
      <protection locked="0"/>
    </xf>
    <xf numFmtId="0" fontId="18" fillId="39" borderId="28" applyNumberFormat="0">
      <protection locked="0"/>
    </xf>
    <xf numFmtId="0" fontId="18" fillId="39" borderId="28" applyNumberFormat="0">
      <protection locked="0"/>
    </xf>
    <xf numFmtId="0" fontId="18" fillId="39" borderId="28" applyNumberFormat="0">
      <protection locked="0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48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60" fillId="43" borderId="26" applyNumberFormat="0" applyProtection="0">
      <alignment vertical="center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0" fontId="48" fillId="43" borderId="26" applyNumberFormat="0" applyProtection="0">
      <alignment horizontal="left" vertical="top" indent="1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48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60" fillId="68" borderId="26" applyNumberFormat="0" applyProtection="0">
      <alignment horizontal="right" vertical="center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4" fontId="48" fillId="65" borderId="26" applyNumberFormat="0" applyProtection="0">
      <alignment horizontal="left" vertical="center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0" fontId="48" fillId="65" borderId="26" applyNumberFormat="0" applyProtection="0">
      <alignment horizontal="left" vertical="top" indent="1"/>
    </xf>
    <xf numFmtId="4" fontId="61" fillId="69" borderId="0" applyNumberFormat="0" applyProtection="0">
      <alignment horizontal="left" vertical="center" indent="1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0" borderId="29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71" borderId="0">
      <alignment horizontal="left" vertical="center" indent="1"/>
    </xf>
    <xf numFmtId="0" fontId="66" fillId="72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" fillId="0" borderId="2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5" fillId="0" borderId="3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5" fillId="0" borderId="3" applyNumberFormat="0" applyFill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3" borderId="10">
      <alignment horizontal="right" vertical="center" indent="1"/>
    </xf>
    <xf numFmtId="0" fontId="33" fillId="73" borderId="10">
      <alignment horizontal="right" vertical="center" indent="1"/>
    </xf>
    <xf numFmtId="0" fontId="33" fillId="73" borderId="10">
      <alignment horizontal="right" vertical="center" indent="1"/>
    </xf>
    <xf numFmtId="0" fontId="33" fillId="73" borderId="10">
      <alignment horizontal="right" vertical="center" indent="1"/>
    </xf>
    <xf numFmtId="3" fontId="33" fillId="73" borderId="10">
      <alignment horizontal="center" vertical="center"/>
    </xf>
    <xf numFmtId="3" fontId="33" fillId="73" borderId="10">
      <alignment horizontal="center" vertical="center"/>
    </xf>
    <xf numFmtId="3" fontId="33" fillId="73" borderId="10">
      <alignment horizontal="center" vertical="center"/>
    </xf>
    <xf numFmtId="3" fontId="33" fillId="73" borderId="10">
      <alignment horizontal="center" vertical="center"/>
    </xf>
    <xf numFmtId="9" fontId="13" fillId="73" borderId="10">
      <alignment horizontal="center" vertical="center"/>
    </xf>
    <xf numFmtId="9" fontId="13" fillId="73" borderId="10">
      <alignment horizontal="center" vertical="center"/>
    </xf>
    <xf numFmtId="9" fontId="13" fillId="73" borderId="10">
      <alignment horizontal="center" vertical="center"/>
    </xf>
    <xf numFmtId="9" fontId="13" fillId="73" borderId="10">
      <alignment horizontal="center" vertical="center"/>
    </xf>
    <xf numFmtId="0" fontId="16" fillId="0" borderId="9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16" fillId="0" borderId="9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0" fontId="72" fillId="0" borderId="31" applyNumberFormat="0" applyFill="0" applyAlignment="0" applyProtection="0"/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0" fontId="18" fillId="74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64">
    <xf numFmtId="0" fontId="0" fillId="0" borderId="0" xfId="0"/>
    <xf numFmtId="0" fontId="75" fillId="0" borderId="0" xfId="0" applyFont="1"/>
    <xf numFmtId="0" fontId="75" fillId="33" borderId="0" xfId="0" applyFont="1" applyFill="1"/>
    <xf numFmtId="0" fontId="74" fillId="0" borderId="0" xfId="0" applyFont="1"/>
    <xf numFmtId="168" fontId="74" fillId="0" borderId="0" xfId="1" applyNumberFormat="1" applyFont="1" applyBorder="1"/>
    <xf numFmtId="43" fontId="74" fillId="0" borderId="0" xfId="0" applyNumberFormat="1" applyFont="1"/>
    <xf numFmtId="168" fontId="75" fillId="0" borderId="0" xfId="1" applyNumberFormat="1" applyFont="1" applyBorder="1"/>
    <xf numFmtId="168" fontId="75" fillId="33" borderId="0" xfId="1" applyNumberFormat="1" applyFont="1" applyFill="1" applyBorder="1"/>
    <xf numFmtId="168" fontId="74" fillId="0" borderId="0" xfId="0" applyNumberFormat="1" applyFont="1"/>
    <xf numFmtId="0" fontId="75" fillId="0" borderId="0" xfId="0" applyFont="1" applyAlignment="1">
      <alignment horizontal="left"/>
    </xf>
    <xf numFmtId="168" fontId="75" fillId="0" borderId="0" xfId="0" applyNumberFormat="1" applyFont="1"/>
    <xf numFmtId="43" fontId="75" fillId="0" borderId="0" xfId="0" applyNumberFormat="1" applyFont="1"/>
    <xf numFmtId="0" fontId="75" fillId="0" borderId="0" xfId="0" applyFont="1" applyAlignment="1">
      <alignment horizontal="left" indent="1"/>
    </xf>
    <xf numFmtId="49" fontId="75" fillId="0" borderId="0" xfId="0" applyNumberFormat="1" applyFont="1" applyAlignment="1">
      <alignment horizontal="left"/>
    </xf>
    <xf numFmtId="0" fontId="74" fillId="0" borderId="0" xfId="0" applyFont="1" applyAlignment="1">
      <alignment horizontal="left"/>
    </xf>
    <xf numFmtId="0" fontId="76" fillId="35" borderId="0" xfId="0" applyFont="1" applyFill="1" applyAlignment="1">
      <alignment horizontal="left"/>
    </xf>
    <xf numFmtId="168" fontId="76" fillId="35" borderId="0" xfId="1" applyNumberFormat="1" applyFont="1" applyFill="1" applyBorder="1"/>
    <xf numFmtId="169" fontId="76" fillId="35" borderId="0" xfId="0" applyNumberFormat="1" applyFont="1" applyFill="1"/>
    <xf numFmtId="168" fontId="75" fillId="0" borderId="0" xfId="1" applyNumberFormat="1" applyFont="1"/>
    <xf numFmtId="168" fontId="75" fillId="0" borderId="11" xfId="1" applyNumberFormat="1" applyFont="1" applyBorder="1"/>
    <xf numFmtId="0" fontId="75" fillId="0" borderId="11" xfId="0" applyFont="1" applyBorder="1"/>
    <xf numFmtId="168" fontId="74" fillId="36" borderId="0" xfId="1" applyNumberFormat="1" applyFont="1" applyFill="1" applyAlignment="1">
      <alignment horizontal="center"/>
    </xf>
    <xf numFmtId="168" fontId="74" fillId="0" borderId="0" xfId="1" applyNumberFormat="1" applyFont="1"/>
    <xf numFmtId="168" fontId="76" fillId="37" borderId="0" xfId="1" applyNumberFormat="1" applyFont="1" applyFill="1"/>
    <xf numFmtId="168" fontId="76" fillId="37" borderId="0" xfId="0" applyNumberFormat="1" applyFont="1" applyFill="1"/>
    <xf numFmtId="168" fontId="75" fillId="0" borderId="0" xfId="0" applyNumberFormat="1" applyFont="1" applyAlignment="1">
      <alignment horizontal="left"/>
    </xf>
    <xf numFmtId="0" fontId="75" fillId="0" borderId="12" xfId="0" applyFont="1" applyBorder="1" applyAlignment="1">
      <alignment horizontal="left"/>
    </xf>
    <xf numFmtId="168" fontId="75" fillId="0" borderId="13" xfId="1" applyNumberFormat="1" applyFont="1" applyBorder="1"/>
    <xf numFmtId="168" fontId="75" fillId="0" borderId="13" xfId="0" applyNumberFormat="1" applyFont="1" applyBorder="1"/>
    <xf numFmtId="168" fontId="77" fillId="0" borderId="0" xfId="1" applyNumberFormat="1" applyFont="1" applyBorder="1"/>
    <xf numFmtId="168" fontId="78" fillId="0" borderId="0" xfId="1" applyNumberFormat="1" applyFont="1"/>
    <xf numFmtId="168" fontId="78" fillId="0" borderId="0" xfId="0" applyNumberFormat="1" applyFont="1"/>
    <xf numFmtId="10" fontId="78" fillId="0" borderId="0" xfId="2" applyNumberFormat="1" applyFont="1"/>
    <xf numFmtId="0" fontId="78" fillId="0" borderId="0" xfId="0" applyFont="1"/>
    <xf numFmtId="0" fontId="74" fillId="33" borderId="0" xfId="0" applyFont="1" applyFill="1"/>
    <xf numFmtId="168" fontId="74" fillId="33" borderId="0" xfId="1" applyNumberFormat="1" applyFont="1" applyFill="1" applyBorder="1"/>
    <xf numFmtId="168" fontId="78" fillId="33" borderId="0" xfId="0" applyNumberFormat="1" applyFont="1" applyFill="1"/>
    <xf numFmtId="0" fontId="78" fillId="33" borderId="0" xfId="0" applyFont="1" applyFill="1"/>
    <xf numFmtId="168" fontId="78" fillId="33" borderId="0" xfId="1" applyNumberFormat="1" applyFont="1" applyFill="1" applyBorder="1"/>
    <xf numFmtId="168" fontId="75" fillId="33" borderId="0" xfId="0" applyNumberFormat="1" applyFont="1" applyFill="1"/>
    <xf numFmtId="0" fontId="74" fillId="0" borderId="0" xfId="0" applyFont="1" applyAlignment="1">
      <alignment horizontal="left" wrapText="1"/>
    </xf>
    <xf numFmtId="168" fontId="18" fillId="0" borderId="0" xfId="1" applyNumberFormat="1" applyFont="1" applyBorder="1"/>
    <xf numFmtId="168" fontId="18" fillId="0" borderId="0" xfId="0" applyNumberFormat="1" applyFont="1"/>
    <xf numFmtId="168" fontId="18" fillId="0" borderId="0" xfId="2" applyNumberFormat="1" applyFont="1"/>
    <xf numFmtId="168" fontId="18" fillId="0" borderId="0" xfId="1" applyNumberFormat="1" applyFont="1"/>
    <xf numFmtId="43" fontId="75" fillId="0" borderId="0" xfId="1" applyFont="1"/>
    <xf numFmtId="0" fontId="79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81" fillId="0" borderId="0" xfId="0" applyFont="1"/>
    <xf numFmtId="0" fontId="81" fillId="0" borderId="0" xfId="0" applyFont="1" applyAlignment="1">
      <alignment horizontal="center" vertical="center"/>
    </xf>
    <xf numFmtId="0" fontId="79" fillId="0" borderId="0" xfId="0" applyFont="1"/>
    <xf numFmtId="168" fontId="79" fillId="0" borderId="0" xfId="1" applyNumberFormat="1" applyFont="1" applyFill="1" applyBorder="1"/>
    <xf numFmtId="49" fontId="80" fillId="0" borderId="0" xfId="0" applyNumberFormat="1" applyFont="1" applyAlignment="1">
      <alignment horizontal="center" vertical="center" wrapText="1"/>
    </xf>
    <xf numFmtId="0" fontId="82" fillId="0" borderId="0" xfId="0" applyFont="1"/>
    <xf numFmtId="168" fontId="82" fillId="0" borderId="0" xfId="1" applyNumberFormat="1" applyFont="1" applyFill="1" applyBorder="1"/>
    <xf numFmtId="168" fontId="82" fillId="0" borderId="0" xfId="1" applyNumberFormat="1" applyFont="1" applyFill="1" applyBorder="1" applyAlignment="1">
      <alignment horizontal="left" vertical="center" wrapText="1" indent="1"/>
    </xf>
    <xf numFmtId="168" fontId="82" fillId="0" borderId="0" xfId="1" applyNumberFormat="1" applyFont="1" applyBorder="1" applyAlignment="1">
      <alignment horizontal="right"/>
    </xf>
    <xf numFmtId="168" fontId="79" fillId="0" borderId="0" xfId="1" applyNumberFormat="1" applyFont="1" applyBorder="1" applyAlignment="1">
      <alignment horizontal="right"/>
    </xf>
    <xf numFmtId="168" fontId="79" fillId="0" borderId="0" xfId="1" applyNumberFormat="1" applyFont="1" applyAlignment="1">
      <alignment horizontal="right"/>
    </xf>
    <xf numFmtId="168" fontId="82" fillId="0" borderId="0" xfId="1" applyNumberFormat="1" applyFont="1" applyFill="1" applyBorder="1" applyAlignment="1">
      <alignment horizontal="right"/>
    </xf>
    <xf numFmtId="0" fontId="79" fillId="0" borderId="0" xfId="0" applyFont="1" applyAlignment="1">
      <alignment horizontal="right"/>
    </xf>
    <xf numFmtId="193" fontId="79" fillId="0" borderId="0" xfId="1" applyNumberFormat="1" applyFont="1" applyBorder="1" applyAlignment="1">
      <alignment horizontal="right"/>
    </xf>
    <xf numFmtId="0" fontId="74" fillId="0" borderId="0" xfId="0" applyFont="1" applyAlignment="1">
      <alignment horizontal="left" wrapText="1"/>
    </xf>
    <xf numFmtId="0" fontId="80" fillId="0" borderId="0" xfId="0" applyFont="1" applyAlignment="1">
      <alignment horizontal="left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L173"/>
  <sheetViews>
    <sheetView showGridLines="0" tabSelected="1" zoomScaleNormal="100" zoomScaleSheetLayoutView="100" workbookViewId="0">
      <pane xSplit="5" ySplit="5" topLeftCell="I6" activePane="bottomRight" state="frozen"/>
      <selection pane="topRight" activeCell="E1" sqref="E1"/>
      <selection pane="bottomLeft" activeCell="A7" sqref="A7"/>
      <selection pane="bottomRight" activeCell="L27" sqref="L27"/>
    </sheetView>
  </sheetViews>
  <sheetFormatPr baseColWidth="10" defaultColWidth="11.44140625" defaultRowHeight="13.2" x14ac:dyDescent="0.25"/>
  <cols>
    <col min="1" max="2" width="5" style="1" bestFit="1" customWidth="1"/>
    <col min="3" max="3" width="2.109375" style="1" customWidth="1"/>
    <col min="4" max="4" width="2.33203125" style="1" customWidth="1"/>
    <col min="5" max="5" width="61" style="1" customWidth="1"/>
    <col min="6" max="6" width="16.33203125" style="18" hidden="1" customWidth="1"/>
    <col min="7" max="10" width="16.33203125" style="1" customWidth="1"/>
    <col min="11" max="11" width="15" style="1" customWidth="1"/>
    <col min="12" max="12" width="18.6640625" style="1" bestFit="1" customWidth="1"/>
    <col min="13" max="13" width="3.44140625" style="1" customWidth="1"/>
    <col min="14" max="16384" width="11.44140625" style="1"/>
  </cols>
  <sheetData>
    <row r="1" spans="1:12" ht="18" customHeight="1" x14ac:dyDescent="0.25">
      <c r="C1" s="40"/>
      <c r="D1" s="40"/>
      <c r="E1" s="40"/>
      <c r="F1" s="40"/>
      <c r="G1" s="40"/>
      <c r="J1" s="46"/>
    </row>
    <row r="2" spans="1:12" ht="9" customHeight="1" x14ac:dyDescent="0.25">
      <c r="C2" s="40"/>
      <c r="D2" s="40"/>
      <c r="E2" s="40"/>
      <c r="F2" s="40"/>
      <c r="G2" s="40"/>
    </row>
    <row r="3" spans="1:12" ht="15.75" customHeight="1" x14ac:dyDescent="0.25">
      <c r="C3" s="63" t="s">
        <v>39</v>
      </c>
      <c r="D3" s="63"/>
      <c r="E3" s="63"/>
      <c r="F3" s="63"/>
      <c r="G3" s="63"/>
      <c r="H3" s="63"/>
      <c r="I3" s="63"/>
      <c r="J3" s="63"/>
      <c r="K3" s="63"/>
    </row>
    <row r="4" spans="1:12" x14ac:dyDescent="0.25">
      <c r="C4" s="62"/>
      <c r="D4" s="62"/>
      <c r="E4" s="62"/>
      <c r="F4" s="62"/>
      <c r="G4" s="62"/>
    </row>
    <row r="5" spans="1:12" ht="16.5" customHeight="1" x14ac:dyDescent="0.25">
      <c r="C5" s="63" t="s">
        <v>0</v>
      </c>
      <c r="D5" s="63"/>
      <c r="E5" s="63"/>
      <c r="F5" s="52" t="s">
        <v>1</v>
      </c>
      <c r="G5" s="52" t="s">
        <v>2</v>
      </c>
      <c r="H5" s="52" t="s">
        <v>32</v>
      </c>
      <c r="I5" s="52" t="s">
        <v>33</v>
      </c>
      <c r="J5" s="52" t="s">
        <v>34</v>
      </c>
      <c r="K5" s="52" t="s">
        <v>35</v>
      </c>
      <c r="L5" s="52" t="s">
        <v>36</v>
      </c>
    </row>
    <row r="6" spans="1:12" s="48" customFormat="1" ht="11.4" x14ac:dyDescent="0.2">
      <c r="A6" s="47">
        <v>1</v>
      </c>
      <c r="C6" s="53" t="s">
        <v>3</v>
      </c>
      <c r="D6" s="50"/>
      <c r="E6" s="50"/>
      <c r="F6" s="56">
        <f t="shared" ref="F6:K6" si="0">F7+F8+F9+F10+F11+F12+F13+F14+F15</f>
        <v>61166483513.619995</v>
      </c>
      <c r="G6" s="56">
        <f t="shared" si="0"/>
        <v>85254974495.710052</v>
      </c>
      <c r="H6" s="56">
        <f t="shared" si="0"/>
        <v>76187830480.900009</v>
      </c>
      <c r="I6" s="56">
        <f t="shared" si="0"/>
        <v>70360951556.160019</v>
      </c>
      <c r="J6" s="56">
        <f t="shared" si="0"/>
        <v>75044385413.670013</v>
      </c>
      <c r="K6" s="56">
        <f t="shared" si="0"/>
        <v>79184775484.229935</v>
      </c>
      <c r="L6" s="56">
        <f>L7+L8+L9+L10+L11+L12+L13+L14+L15</f>
        <v>95343401922.049194</v>
      </c>
    </row>
    <row r="7" spans="1:12" s="50" customFormat="1" ht="15" customHeight="1" x14ac:dyDescent="0.2">
      <c r="A7" s="50">
        <v>1000</v>
      </c>
      <c r="D7" s="50" t="s">
        <v>4</v>
      </c>
      <c r="F7" s="57">
        <v>15974315235.48</v>
      </c>
      <c r="G7" s="57">
        <v>16180087313.990011</v>
      </c>
      <c r="H7" s="57">
        <v>15166721460.690001</v>
      </c>
      <c r="I7" s="57">
        <v>15053296498.930012</v>
      </c>
      <c r="J7" s="57">
        <v>17998353778.299999</v>
      </c>
      <c r="K7" s="57">
        <v>19897441002.269939</v>
      </c>
      <c r="L7" s="57">
        <v>21927028143.329678</v>
      </c>
    </row>
    <row r="8" spans="1:12" s="50" customFormat="1" ht="15" customHeight="1" x14ac:dyDescent="0.2">
      <c r="A8" s="50">
        <v>2000</v>
      </c>
      <c r="D8" s="50" t="s">
        <v>5</v>
      </c>
      <c r="F8" s="57">
        <v>729757582.60000002</v>
      </c>
      <c r="G8" s="57">
        <v>710376316.66999972</v>
      </c>
      <c r="H8" s="57">
        <v>981273063.88</v>
      </c>
      <c r="I8" s="57">
        <v>713799651.75999999</v>
      </c>
      <c r="J8" s="57">
        <v>1179292953.8099999</v>
      </c>
      <c r="K8" s="57">
        <v>1111466212.1100001</v>
      </c>
      <c r="L8" s="57">
        <v>1340465924.8293326</v>
      </c>
    </row>
    <row r="9" spans="1:12" s="50" customFormat="1" ht="15" customHeight="1" x14ac:dyDescent="0.2">
      <c r="A9" s="50">
        <v>3000</v>
      </c>
      <c r="D9" s="50" t="s">
        <v>6</v>
      </c>
      <c r="F9" s="57">
        <v>2461279809.0500002</v>
      </c>
      <c r="G9" s="57">
        <v>3268911496.25</v>
      </c>
      <c r="H9" s="57">
        <v>3113394728.3299999</v>
      </c>
      <c r="I9" s="57">
        <v>2942240895.6999969</v>
      </c>
      <c r="J9" s="57">
        <v>3005679880.9400001</v>
      </c>
      <c r="K9" s="57">
        <v>3075939813.8499975</v>
      </c>
      <c r="L9" s="57">
        <v>3612313628.0955544</v>
      </c>
    </row>
    <row r="10" spans="1:12" s="50" customFormat="1" ht="15" customHeight="1" x14ac:dyDescent="0.2">
      <c r="A10" s="50">
        <v>4000</v>
      </c>
      <c r="D10" s="50" t="s">
        <v>7</v>
      </c>
      <c r="F10" s="57">
        <v>20247503108.349998</v>
      </c>
      <c r="G10" s="57">
        <v>21160156445.210026</v>
      </c>
      <c r="H10" s="57">
        <v>27003699887.619999</v>
      </c>
      <c r="I10" s="57">
        <v>30964391780.970009</v>
      </c>
      <c r="J10" s="57">
        <v>32394729641.96003</v>
      </c>
      <c r="K10" s="57">
        <v>31133922315.329994</v>
      </c>
      <c r="L10" s="57">
        <v>37939945240.79924</v>
      </c>
    </row>
    <row r="11" spans="1:12" s="50" customFormat="1" ht="15" customHeight="1" x14ac:dyDescent="0.2">
      <c r="A11" s="50">
        <v>5000</v>
      </c>
      <c r="D11" s="50" t="s">
        <v>8</v>
      </c>
      <c r="F11" s="57">
        <v>423808482.95999998</v>
      </c>
      <c r="G11" s="57">
        <v>1258867266.1200001</v>
      </c>
      <c r="H11" s="57">
        <v>1050723297.41</v>
      </c>
      <c r="I11" s="57">
        <v>517493039.39000016</v>
      </c>
      <c r="J11" s="57">
        <v>193632797.83000004</v>
      </c>
      <c r="K11" s="57">
        <v>260177413.62</v>
      </c>
      <c r="L11" s="57">
        <v>1128400015.4399996</v>
      </c>
    </row>
    <row r="12" spans="1:12" s="50" customFormat="1" ht="10.199999999999999" x14ac:dyDescent="0.2">
      <c r="A12" s="50">
        <v>6000</v>
      </c>
      <c r="D12" s="50" t="s">
        <v>9</v>
      </c>
      <c r="F12" s="57">
        <v>37306255.020000003</v>
      </c>
      <c r="G12" s="57">
        <v>593916779.57999992</v>
      </c>
      <c r="H12" s="57">
        <v>686754377.45000005</v>
      </c>
      <c r="I12" s="57">
        <v>423672823.35000014</v>
      </c>
      <c r="J12" s="57">
        <v>737208131.94999993</v>
      </c>
      <c r="K12" s="57">
        <v>373717798.06</v>
      </c>
      <c r="L12" s="57">
        <v>5032809606.9800005</v>
      </c>
    </row>
    <row r="13" spans="1:12" s="50" customFormat="1" ht="15" customHeight="1" x14ac:dyDescent="0.2">
      <c r="A13" s="50">
        <v>7000</v>
      </c>
      <c r="D13" s="50" t="s">
        <v>10</v>
      </c>
      <c r="F13" s="57">
        <v>188311152.41999999</v>
      </c>
      <c r="G13" s="57">
        <v>496360690.06999999</v>
      </c>
      <c r="H13" s="57">
        <v>507521761.10000002</v>
      </c>
      <c r="I13" s="57">
        <v>554270741.25</v>
      </c>
      <c r="J13" s="57">
        <v>273152695.83999997</v>
      </c>
      <c r="K13" s="57">
        <v>475151332.85000002</v>
      </c>
      <c r="L13" s="57">
        <v>625731651.4000001</v>
      </c>
    </row>
    <row r="14" spans="1:12" s="50" customFormat="1" ht="15" customHeight="1" x14ac:dyDescent="0.2">
      <c r="A14" s="50">
        <v>8000</v>
      </c>
      <c r="D14" s="50" t="s">
        <v>11</v>
      </c>
      <c r="F14" s="57">
        <v>6763424618.7600002</v>
      </c>
      <c r="G14" s="57">
        <v>7975194423.8400126</v>
      </c>
      <c r="H14" s="57">
        <v>8024637639.8699999</v>
      </c>
      <c r="I14" s="57">
        <v>9498262992.1600094</v>
      </c>
      <c r="J14" s="57">
        <v>10836829199.389999</v>
      </c>
      <c r="K14" s="57">
        <v>9873004706.3300018</v>
      </c>
      <c r="L14" s="57">
        <v>11108699325.5254</v>
      </c>
    </row>
    <row r="15" spans="1:12" s="50" customFormat="1" ht="10.199999999999999" x14ac:dyDescent="0.2">
      <c r="A15" s="50">
        <v>9000</v>
      </c>
      <c r="D15" s="50" t="s">
        <v>12</v>
      </c>
      <c r="F15" s="57">
        <v>14340777268.98</v>
      </c>
      <c r="G15" s="57">
        <v>33611103763.980003</v>
      </c>
      <c r="H15" s="57">
        <v>19653104264.549999</v>
      </c>
      <c r="I15" s="57">
        <v>9693523132.6499996</v>
      </c>
      <c r="J15" s="57">
        <v>8425506333.6499987</v>
      </c>
      <c r="K15" s="57">
        <v>12983954889.810001</v>
      </c>
      <c r="L15" s="57">
        <f>12147601175.8929+480407209.757097</f>
        <v>12628008385.649998</v>
      </c>
    </row>
    <row r="16" spans="1:12" s="48" customFormat="1" ht="15.75" customHeight="1" x14ac:dyDescent="0.2">
      <c r="A16" s="49">
        <v>2</v>
      </c>
      <c r="C16" s="53" t="s">
        <v>13</v>
      </c>
      <c r="D16" s="50"/>
      <c r="E16" s="50"/>
      <c r="F16" s="59">
        <f t="shared" ref="F16:K16" si="1">F17+F18+F19+F20+F21+F22+F23+F24+F25</f>
        <v>31076498607.450001</v>
      </c>
      <c r="G16" s="56">
        <f t="shared" si="1"/>
        <v>32521373964.069973</v>
      </c>
      <c r="H16" s="56">
        <f t="shared" si="1"/>
        <v>33783379579.790001</v>
      </c>
      <c r="I16" s="56">
        <f t="shared" si="1"/>
        <v>35115173933.719994</v>
      </c>
      <c r="J16" s="56">
        <f t="shared" si="1"/>
        <v>35472871542.859993</v>
      </c>
      <c r="K16" s="56">
        <f t="shared" si="1"/>
        <v>35540281272.769997</v>
      </c>
      <c r="L16" s="56">
        <f>L17+L18+L19+L20+L21+L22+L23+L24+L25</f>
        <v>37042083866.649734</v>
      </c>
    </row>
    <row r="17" spans="1:12" s="50" customFormat="1" ht="15" customHeight="1" x14ac:dyDescent="0.2">
      <c r="A17" s="50">
        <v>1000</v>
      </c>
      <c r="D17" s="50" t="s">
        <v>4</v>
      </c>
      <c r="F17" s="61">
        <v>7166046.6200000001</v>
      </c>
      <c r="G17" s="61">
        <v>8586525.9800000023</v>
      </c>
      <c r="H17" s="61">
        <v>681091779.86000001</v>
      </c>
      <c r="I17" s="61">
        <v>990839742.77999997</v>
      </c>
      <c r="J17" s="61">
        <v>133152308.71999998</v>
      </c>
      <c r="K17" s="57">
        <v>30333021.669999998</v>
      </c>
      <c r="L17" s="57">
        <v>32834816</v>
      </c>
    </row>
    <row r="18" spans="1:12" s="50" customFormat="1" ht="15" customHeight="1" x14ac:dyDescent="0.2">
      <c r="A18" s="50">
        <v>2000</v>
      </c>
      <c r="D18" s="50" t="s">
        <v>5</v>
      </c>
      <c r="F18" s="61">
        <v>57367722.020000003</v>
      </c>
      <c r="G18" s="61">
        <v>35549230.380000003</v>
      </c>
      <c r="H18" s="61">
        <v>36353907.280000001</v>
      </c>
      <c r="I18" s="61">
        <v>44070841.650000006</v>
      </c>
      <c r="J18" s="61">
        <v>48062817.160000011</v>
      </c>
      <c r="K18" s="57">
        <v>21004622.830000002</v>
      </c>
      <c r="L18" s="57">
        <v>5304098.790000001</v>
      </c>
    </row>
    <row r="19" spans="1:12" s="50" customFormat="1" ht="15" customHeight="1" x14ac:dyDescent="0.2">
      <c r="A19" s="50">
        <v>3000</v>
      </c>
      <c r="D19" s="50" t="s">
        <v>6</v>
      </c>
      <c r="F19" s="61">
        <v>280017787.42000002</v>
      </c>
      <c r="G19" s="61">
        <v>379769134.61999989</v>
      </c>
      <c r="H19" s="61">
        <v>270221376.89999998</v>
      </c>
      <c r="I19" s="61">
        <v>241962638.28999999</v>
      </c>
      <c r="J19" s="61">
        <v>231181287.13000003</v>
      </c>
      <c r="K19" s="57">
        <v>260914219.39000002</v>
      </c>
      <c r="L19" s="57">
        <v>912961.08</v>
      </c>
    </row>
    <row r="20" spans="1:12" s="50" customFormat="1" ht="15" customHeight="1" x14ac:dyDescent="0.2">
      <c r="A20" s="50">
        <v>4000</v>
      </c>
      <c r="D20" s="50" t="s">
        <v>7</v>
      </c>
      <c r="F20" s="61">
        <v>57493941.520000003</v>
      </c>
      <c r="G20" s="61">
        <v>7093600.4100000001</v>
      </c>
      <c r="H20" s="61">
        <v>4686235.5</v>
      </c>
      <c r="I20" s="61">
        <v>45852.1</v>
      </c>
      <c r="J20" s="61">
        <v>0</v>
      </c>
      <c r="K20" s="57">
        <v>0</v>
      </c>
      <c r="L20" s="57">
        <v>2248550.2355</v>
      </c>
    </row>
    <row r="21" spans="1:12" s="50" customFormat="1" ht="15" customHeight="1" x14ac:dyDescent="0.2">
      <c r="A21" s="50">
        <v>5000</v>
      </c>
      <c r="D21" s="50" t="s">
        <v>8</v>
      </c>
      <c r="F21" s="61">
        <v>95770952.730000004</v>
      </c>
      <c r="G21" s="61">
        <v>228122260.50999999</v>
      </c>
      <c r="H21" s="61">
        <v>290729260.94999999</v>
      </c>
      <c r="I21" s="61">
        <v>196885509.28999993</v>
      </c>
      <c r="J21" s="61">
        <v>185821954.30999997</v>
      </c>
      <c r="K21" s="57">
        <v>119737781.95000002</v>
      </c>
      <c r="L21" s="57">
        <v>291259365.0999999</v>
      </c>
    </row>
    <row r="22" spans="1:12" s="50" customFormat="1" ht="10.199999999999999" x14ac:dyDescent="0.2">
      <c r="A22" s="50">
        <v>6000</v>
      </c>
      <c r="D22" s="50" t="s">
        <v>9</v>
      </c>
      <c r="F22" s="61">
        <v>34390058.460000001</v>
      </c>
      <c r="G22" s="61">
        <v>623348239.77999997</v>
      </c>
      <c r="H22" s="61">
        <v>228669087.16999999</v>
      </c>
      <c r="I22" s="61">
        <v>517085030.53999996</v>
      </c>
      <c r="J22" s="61">
        <v>271906533.31</v>
      </c>
      <c r="K22" s="57">
        <v>192651662.11000001</v>
      </c>
      <c r="L22" s="57">
        <v>312237743.88</v>
      </c>
    </row>
    <row r="23" spans="1:12" s="50" customFormat="1" ht="15" customHeight="1" x14ac:dyDescent="0.2">
      <c r="A23" s="50">
        <v>7000</v>
      </c>
      <c r="D23" s="50" t="s">
        <v>10</v>
      </c>
      <c r="F23" s="61">
        <v>907080921.60000002</v>
      </c>
      <c r="G23" s="61">
        <v>1596058410.73</v>
      </c>
      <c r="H23" s="61">
        <v>670930752.45000005</v>
      </c>
      <c r="I23" s="61">
        <v>4644581.6900000004</v>
      </c>
      <c r="J23" s="61">
        <v>0</v>
      </c>
      <c r="K23" s="57">
        <v>15926175</v>
      </c>
      <c r="L23" s="57">
        <v>14434554.609999999</v>
      </c>
    </row>
    <row r="24" spans="1:12" s="50" customFormat="1" ht="15" customHeight="1" x14ac:dyDescent="0.2">
      <c r="A24" s="50">
        <v>8000</v>
      </c>
      <c r="D24" s="50" t="s">
        <v>11</v>
      </c>
      <c r="F24" s="61">
        <v>29637211177.080002</v>
      </c>
      <c r="G24" s="61">
        <v>29642846561.659973</v>
      </c>
      <c r="H24" s="61">
        <v>31495330200.889999</v>
      </c>
      <c r="I24" s="61">
        <v>33119639737.379997</v>
      </c>
      <c r="J24" s="61">
        <v>34554098082.679993</v>
      </c>
      <c r="K24" s="57">
        <v>34809596782.650002</v>
      </c>
      <c r="L24" s="57">
        <v>36245633203.024231</v>
      </c>
    </row>
    <row r="25" spans="1:12" s="50" customFormat="1" ht="10.199999999999999" x14ac:dyDescent="0.2">
      <c r="A25" s="50">
        <v>9000</v>
      </c>
      <c r="D25" s="50" t="s">
        <v>12</v>
      </c>
      <c r="F25" s="61">
        <v>0</v>
      </c>
      <c r="G25" s="61">
        <v>0</v>
      </c>
      <c r="H25" s="61">
        <v>105366978.79000001</v>
      </c>
      <c r="I25" s="61">
        <v>0</v>
      </c>
      <c r="J25" s="61">
        <v>48648559.550000012</v>
      </c>
      <c r="K25" s="57">
        <v>90117007.170000002</v>
      </c>
      <c r="L25" s="57">
        <v>137218573.93000001</v>
      </c>
    </row>
    <row r="26" spans="1:12" ht="15" customHeight="1" x14ac:dyDescent="0.25">
      <c r="C26" s="50"/>
      <c r="D26" s="50"/>
      <c r="E26" s="50"/>
      <c r="F26" s="57"/>
      <c r="G26" s="60"/>
      <c r="H26" s="60"/>
      <c r="I26" s="58"/>
      <c r="J26" s="58"/>
      <c r="K26" s="58"/>
    </row>
    <row r="27" spans="1:12" s="48" customFormat="1" ht="15" customHeight="1" x14ac:dyDescent="0.2">
      <c r="C27" s="54" t="s">
        <v>38</v>
      </c>
      <c r="D27" s="51"/>
      <c r="E27" s="55"/>
      <c r="F27" s="59">
        <f t="shared" ref="F27:K27" si="2">F6+F16</f>
        <v>92242982121.069992</v>
      </c>
      <c r="G27" s="59">
        <f>G6+G16</f>
        <v>117776348459.78003</v>
      </c>
      <c r="H27" s="59">
        <f t="shared" si="2"/>
        <v>109971210060.69</v>
      </c>
      <c r="I27" s="59">
        <f t="shared" si="2"/>
        <v>105476125489.88</v>
      </c>
      <c r="J27" s="59">
        <f t="shared" si="2"/>
        <v>110517256956.53</v>
      </c>
      <c r="K27" s="59">
        <f t="shared" si="2"/>
        <v>114725056756.99994</v>
      </c>
      <c r="L27" s="59">
        <f>L6+L16</f>
        <v>132385485788.69893</v>
      </c>
    </row>
    <row r="28" spans="1:12" ht="25.5" customHeight="1" x14ac:dyDescent="0.25">
      <c r="C28" s="1" t="s">
        <v>37</v>
      </c>
      <c r="D28" s="9"/>
      <c r="E28" s="9"/>
      <c r="F28" s="6"/>
      <c r="H28" s="3"/>
      <c r="I28" s="18"/>
      <c r="L28" s="18"/>
    </row>
    <row r="29" spans="1:12" ht="15.75" customHeight="1" x14ac:dyDescent="0.25">
      <c r="D29" s="9"/>
      <c r="E29" s="9"/>
      <c r="F29" s="6"/>
      <c r="I29" s="45"/>
      <c r="L29" s="18"/>
    </row>
    <row r="30" spans="1:12" ht="15.75" hidden="1" customHeight="1" x14ac:dyDescent="0.25">
      <c r="D30" s="9"/>
      <c r="E30" s="9" t="s">
        <v>14</v>
      </c>
      <c r="F30" s="6"/>
      <c r="G30" s="11">
        <f>G6-G14</f>
        <v>77279780071.870041</v>
      </c>
      <c r="H30" s="11">
        <f>H6-H14</f>
        <v>68163192841.030006</v>
      </c>
      <c r="I30" s="18"/>
    </row>
    <row r="31" spans="1:12" ht="15.75" hidden="1" customHeight="1" x14ac:dyDescent="0.25">
      <c r="D31" s="9"/>
      <c r="E31" s="12" t="s">
        <v>15</v>
      </c>
      <c r="F31" s="6"/>
      <c r="G31" s="6">
        <v>1159000000</v>
      </c>
      <c r="H31" s="6">
        <v>1286000000</v>
      </c>
      <c r="I31" s="18"/>
    </row>
    <row r="32" spans="1:12" ht="15.75" hidden="1" customHeight="1" x14ac:dyDescent="0.25">
      <c r="D32" s="9"/>
      <c r="E32" s="12" t="s">
        <v>16</v>
      </c>
      <c r="F32" s="6"/>
      <c r="G32" s="6"/>
      <c r="H32" s="6">
        <v>2389000000</v>
      </c>
      <c r="I32" s="18"/>
    </row>
    <row r="33" spans="4:12" ht="15.75" hidden="1" customHeight="1" x14ac:dyDescent="0.25">
      <c r="D33" s="9"/>
      <c r="E33" s="12" t="s">
        <v>17</v>
      </c>
      <c r="F33" s="6"/>
      <c r="G33" s="6">
        <v>5290000000</v>
      </c>
      <c r="H33" s="6">
        <v>2241000000</v>
      </c>
      <c r="I33" s="18"/>
    </row>
    <row r="34" spans="4:12" ht="15.75" hidden="1" customHeight="1" x14ac:dyDescent="0.25">
      <c r="D34" s="9"/>
      <c r="E34" s="9"/>
      <c r="F34" s="6"/>
      <c r="I34" s="18"/>
    </row>
    <row r="35" spans="4:12" ht="15.75" hidden="1" customHeight="1" x14ac:dyDescent="0.25">
      <c r="D35" s="9"/>
      <c r="E35" s="9"/>
      <c r="F35" s="6"/>
      <c r="G35" s="11">
        <f>G30-G31-G33-G32</f>
        <v>70830780071.870041</v>
      </c>
      <c r="H35" s="11">
        <f>H30-H31-H33-H32</f>
        <v>62247192841.030006</v>
      </c>
      <c r="I35" s="18"/>
    </row>
    <row r="36" spans="4:12" ht="15.75" hidden="1" customHeight="1" x14ac:dyDescent="0.25">
      <c r="D36" s="9"/>
      <c r="E36" s="9"/>
      <c r="F36" s="6"/>
      <c r="I36" s="18"/>
    </row>
    <row r="37" spans="4:12" ht="15.75" hidden="1" customHeight="1" x14ac:dyDescent="0.25">
      <c r="D37" s="9"/>
      <c r="E37" s="13" t="s">
        <v>18</v>
      </c>
      <c r="F37" s="6"/>
      <c r="G37" s="6">
        <v>1133000000</v>
      </c>
      <c r="H37" s="6">
        <f>1195*1000000</f>
        <v>1195000000</v>
      </c>
      <c r="I37" s="18"/>
    </row>
    <row r="38" spans="4:12" ht="15.75" hidden="1" customHeight="1" x14ac:dyDescent="0.25">
      <c r="D38" s="9"/>
      <c r="E38" s="14" t="s">
        <v>19</v>
      </c>
      <c r="F38" s="4"/>
      <c r="G38" s="4">
        <f>38600000000/1000000</f>
        <v>38600</v>
      </c>
      <c r="H38" s="4">
        <f>(41400*1000000)/1000000</f>
        <v>41400</v>
      </c>
      <c r="I38" s="18"/>
    </row>
    <row r="39" spans="4:12" ht="15.75" hidden="1" customHeight="1" x14ac:dyDescent="0.25">
      <c r="D39" s="9"/>
      <c r="E39" s="14" t="s">
        <v>20</v>
      </c>
      <c r="F39" s="6"/>
      <c r="G39" s="5">
        <f t="shared" ref="G39:H39" si="3">(G35+G37)/1000000</f>
        <v>71963.780071870046</v>
      </c>
      <c r="H39" s="5">
        <f t="shared" si="3"/>
        <v>63442.19284103001</v>
      </c>
      <c r="I39" s="18"/>
    </row>
    <row r="40" spans="4:12" ht="19.5" hidden="1" customHeight="1" x14ac:dyDescent="0.25">
      <c r="D40" s="9"/>
      <c r="E40" s="15" t="s">
        <v>21</v>
      </c>
      <c r="F40" s="16"/>
      <c r="G40" s="17">
        <f t="shared" ref="G40:H40" si="4">G38-G39</f>
        <v>-33363.780071870046</v>
      </c>
      <c r="H40" s="17">
        <f t="shared" si="4"/>
        <v>-22042.19284103001</v>
      </c>
      <c r="I40" s="18"/>
    </row>
    <row r="41" spans="4:12" hidden="1" x14ac:dyDescent="0.25">
      <c r="I41" s="18"/>
    </row>
    <row r="42" spans="4:12" ht="15.75" hidden="1" customHeight="1" x14ac:dyDescent="0.25">
      <c r="D42" s="9"/>
      <c r="E42" s="9"/>
      <c r="F42" s="6"/>
      <c r="I42" s="18"/>
    </row>
    <row r="43" spans="4:12" ht="15.75" hidden="1" customHeight="1" x14ac:dyDescent="0.25">
      <c r="D43" s="9"/>
      <c r="E43" s="9"/>
      <c r="F43" s="6"/>
      <c r="I43" s="18"/>
    </row>
    <row r="44" spans="4:12" ht="15.75" hidden="1" customHeight="1" x14ac:dyDescent="0.25">
      <c r="D44" s="9"/>
      <c r="E44" s="9"/>
      <c r="F44" s="6"/>
      <c r="H44" s="3" t="s">
        <v>22</v>
      </c>
      <c r="I44" s="18"/>
    </row>
    <row r="45" spans="4:12" ht="15.75" hidden="1" customHeight="1" x14ac:dyDescent="0.25">
      <c r="D45" s="9"/>
      <c r="F45" s="6"/>
      <c r="I45" s="18"/>
    </row>
    <row r="46" spans="4:12" ht="15.75" customHeight="1" x14ac:dyDescent="0.25">
      <c r="D46" s="9"/>
      <c r="E46" s="9"/>
      <c r="F46" s="6"/>
      <c r="I46" s="11"/>
      <c r="J46" s="18"/>
      <c r="L46" s="10"/>
    </row>
    <row r="47" spans="4:12" ht="15.75" customHeight="1" x14ac:dyDescent="0.25">
      <c r="D47" s="9"/>
      <c r="E47" s="9"/>
      <c r="F47" s="6"/>
      <c r="I47" s="18"/>
      <c r="J47" s="10"/>
      <c r="L47" s="18"/>
    </row>
    <row r="48" spans="4:12" x14ac:dyDescent="0.25">
      <c r="I48" s="18"/>
      <c r="L48" s="10"/>
    </row>
    <row r="49" spans="9:12" x14ac:dyDescent="0.25">
      <c r="I49" s="18"/>
      <c r="L49" s="18"/>
    </row>
    <row r="50" spans="9:12" x14ac:dyDescent="0.25">
      <c r="I50" s="18"/>
    </row>
    <row r="51" spans="9:12" x14ac:dyDescent="0.25">
      <c r="I51" s="18"/>
    </row>
    <row r="52" spans="9:12" x14ac:dyDescent="0.25">
      <c r="I52" s="18"/>
    </row>
    <row r="53" spans="9:12" x14ac:dyDescent="0.25">
      <c r="I53" s="18"/>
    </row>
    <row r="54" spans="9:12" x14ac:dyDescent="0.25">
      <c r="I54" s="18"/>
    </row>
    <row r="55" spans="9:12" x14ac:dyDescent="0.25">
      <c r="I55" s="18"/>
    </row>
    <row r="56" spans="9:12" x14ac:dyDescent="0.25">
      <c r="I56" s="18"/>
    </row>
    <row r="57" spans="9:12" x14ac:dyDescent="0.25">
      <c r="I57" s="18"/>
    </row>
    <row r="58" spans="9:12" x14ac:dyDescent="0.25">
      <c r="I58" s="18"/>
    </row>
    <row r="59" spans="9:12" x14ac:dyDescent="0.25">
      <c r="I59" s="18"/>
    </row>
    <row r="60" spans="9:12" x14ac:dyDescent="0.25">
      <c r="I60" s="18"/>
    </row>
    <row r="61" spans="9:12" x14ac:dyDescent="0.25">
      <c r="I61" s="18"/>
    </row>
    <row r="62" spans="9:12" x14ac:dyDescent="0.25">
      <c r="I62" s="18"/>
    </row>
    <row r="63" spans="9:12" x14ac:dyDescent="0.25">
      <c r="I63" s="18"/>
    </row>
    <row r="64" spans="9:12" x14ac:dyDescent="0.25">
      <c r="I64" s="18"/>
    </row>
    <row r="65" spans="6:9" x14ac:dyDescent="0.25">
      <c r="I65" s="18"/>
    </row>
    <row r="66" spans="6:9" x14ac:dyDescent="0.25">
      <c r="I66" s="18"/>
    </row>
    <row r="67" spans="6:9" x14ac:dyDescent="0.25">
      <c r="I67" s="18"/>
    </row>
    <row r="68" spans="6:9" ht="13.8" thickBot="1" x14ac:dyDescent="0.3">
      <c r="F68" s="19"/>
      <c r="G68" s="20"/>
      <c r="I68" s="18"/>
    </row>
    <row r="69" spans="6:9" ht="5.25" customHeight="1" x14ac:dyDescent="0.25">
      <c r="F69" s="6"/>
      <c r="I69" s="18"/>
    </row>
    <row r="70" spans="6:9" x14ac:dyDescent="0.25">
      <c r="F70" s="21" t="s">
        <v>23</v>
      </c>
      <c r="G70" s="21" t="s">
        <v>24</v>
      </c>
      <c r="I70" s="18"/>
    </row>
    <row r="71" spans="6:9" x14ac:dyDescent="0.25">
      <c r="F71" s="22">
        <f t="shared" ref="F71:G71" si="5">SUBTOTAL(9,F72)</f>
        <v>2105</v>
      </c>
      <c r="G71" s="22" t="e">
        <f t="shared" si="5"/>
        <v>#REF!</v>
      </c>
      <c r="I71" s="18"/>
    </row>
    <row r="72" spans="6:9" x14ac:dyDescent="0.25">
      <c r="F72" s="18">
        <v>2105</v>
      </c>
      <c r="G72" s="10" t="e">
        <f>#REF!-F72</f>
        <v>#REF!</v>
      </c>
      <c r="I72" s="18"/>
    </row>
    <row r="73" spans="6:9" x14ac:dyDescent="0.25">
      <c r="F73" s="22">
        <f t="shared" ref="F73:G73" si="6">SUBTOTAL(9,F74:F78)</f>
        <v>6866</v>
      </c>
      <c r="G73" s="8" t="e">
        <f t="shared" si="6"/>
        <v>#REF!</v>
      </c>
      <c r="I73" s="18"/>
    </row>
    <row r="74" spans="6:9" x14ac:dyDescent="0.25">
      <c r="F74" s="18">
        <v>650</v>
      </c>
      <c r="G74" s="10" t="e">
        <f>#REF!-F74</f>
        <v>#REF!</v>
      </c>
      <c r="I74" s="18"/>
    </row>
    <row r="75" spans="6:9" x14ac:dyDescent="0.25">
      <c r="F75" s="18">
        <v>4358</v>
      </c>
      <c r="G75" s="10" t="e">
        <f>#REF!-F75</f>
        <v>#REF!</v>
      </c>
      <c r="I75" s="18"/>
    </row>
    <row r="76" spans="6:9" x14ac:dyDescent="0.25">
      <c r="F76" s="18">
        <v>8</v>
      </c>
      <c r="G76" s="10" t="e">
        <f>#REF!-F76</f>
        <v>#REF!</v>
      </c>
      <c r="I76" s="18"/>
    </row>
    <row r="77" spans="6:9" x14ac:dyDescent="0.25">
      <c r="F77" s="18">
        <v>0</v>
      </c>
      <c r="G77" s="10" t="e">
        <f>#REF!-F77</f>
        <v>#REF!</v>
      </c>
      <c r="I77" s="18"/>
    </row>
    <row r="78" spans="6:9" x14ac:dyDescent="0.25">
      <c r="F78" s="18">
        <v>1850</v>
      </c>
      <c r="G78" s="10" t="e">
        <f>#REF!-F78</f>
        <v>#REF!</v>
      </c>
      <c r="I78" s="18"/>
    </row>
    <row r="79" spans="6:9" x14ac:dyDescent="0.25">
      <c r="I79" s="18"/>
    </row>
    <row r="80" spans="6:9" x14ac:dyDescent="0.25">
      <c r="F80" s="23">
        <f t="shared" ref="F80:G80" si="7">F71+F73</f>
        <v>8971</v>
      </c>
      <c r="G80" s="24" t="e">
        <f t="shared" si="7"/>
        <v>#REF!</v>
      </c>
      <c r="I80" s="18"/>
    </row>
    <row r="81" spans="9:9" x14ac:dyDescent="0.25">
      <c r="I81" s="18"/>
    </row>
    <row r="82" spans="9:9" x14ac:dyDescent="0.25">
      <c r="I82" s="18"/>
    </row>
    <row r="83" spans="9:9" x14ac:dyDescent="0.25">
      <c r="I83" s="18"/>
    </row>
    <row r="84" spans="9:9" x14ac:dyDescent="0.25">
      <c r="I84" s="18"/>
    </row>
    <row r="85" spans="9:9" x14ac:dyDescent="0.25">
      <c r="I85" s="18"/>
    </row>
    <row r="86" spans="9:9" x14ac:dyDescent="0.25">
      <c r="I86" s="18"/>
    </row>
    <row r="87" spans="9:9" x14ac:dyDescent="0.25">
      <c r="I87" s="18"/>
    </row>
    <row r="88" spans="9:9" x14ac:dyDescent="0.25">
      <c r="I88" s="18"/>
    </row>
    <row r="89" spans="9:9" x14ac:dyDescent="0.25">
      <c r="I89" s="18"/>
    </row>
    <row r="90" spans="9:9" x14ac:dyDescent="0.25">
      <c r="I90" s="18"/>
    </row>
    <row r="91" spans="9:9" x14ac:dyDescent="0.25">
      <c r="I91" s="18"/>
    </row>
    <row r="92" spans="9:9" x14ac:dyDescent="0.25">
      <c r="I92" s="18"/>
    </row>
    <row r="93" spans="9:9" x14ac:dyDescent="0.25">
      <c r="I93" s="18"/>
    </row>
    <row r="94" spans="9:9" x14ac:dyDescent="0.25">
      <c r="I94" s="18"/>
    </row>
    <row r="95" spans="9:9" x14ac:dyDescent="0.25">
      <c r="I95" s="18"/>
    </row>
    <row r="96" spans="9:9" x14ac:dyDescent="0.25">
      <c r="I96" s="18"/>
    </row>
    <row r="97" spans="9:9" x14ac:dyDescent="0.25">
      <c r="I97" s="18"/>
    </row>
    <row r="98" spans="9:9" x14ac:dyDescent="0.25">
      <c r="I98" s="18"/>
    </row>
    <row r="99" spans="9:9" x14ac:dyDescent="0.25">
      <c r="I99" s="18"/>
    </row>
    <row r="100" spans="9:9" x14ac:dyDescent="0.25">
      <c r="I100" s="18"/>
    </row>
    <row r="101" spans="9:9" x14ac:dyDescent="0.25">
      <c r="I101" s="18"/>
    </row>
    <row r="102" spans="9:9" x14ac:dyDescent="0.25">
      <c r="I102" s="18"/>
    </row>
    <row r="103" spans="9:9" x14ac:dyDescent="0.25">
      <c r="I103" s="18"/>
    </row>
    <row r="104" spans="9:9" x14ac:dyDescent="0.25">
      <c r="I104" s="18"/>
    </row>
    <row r="105" spans="9:9" x14ac:dyDescent="0.25">
      <c r="I105" s="18"/>
    </row>
    <row r="106" spans="9:9" x14ac:dyDescent="0.25">
      <c r="I106" s="18"/>
    </row>
    <row r="107" spans="9:9" x14ac:dyDescent="0.25">
      <c r="I107" s="18"/>
    </row>
    <row r="108" spans="9:9" x14ac:dyDescent="0.25">
      <c r="I108" s="18"/>
    </row>
    <row r="109" spans="9:9" x14ac:dyDescent="0.25">
      <c r="I109" s="18"/>
    </row>
    <row r="110" spans="9:9" x14ac:dyDescent="0.25">
      <c r="I110" s="18"/>
    </row>
    <row r="111" spans="9:9" x14ac:dyDescent="0.25">
      <c r="I111" s="18"/>
    </row>
    <row r="112" spans="9:9" x14ac:dyDescent="0.25">
      <c r="I112" s="18"/>
    </row>
    <row r="113" spans="4:9" x14ac:dyDescent="0.25">
      <c r="I113" s="18"/>
    </row>
    <row r="114" spans="4:9" x14ac:dyDescent="0.25">
      <c r="I114" s="18"/>
    </row>
    <row r="115" spans="4:9" x14ac:dyDescent="0.25">
      <c r="I115" s="18"/>
    </row>
    <row r="116" spans="4:9" x14ac:dyDescent="0.25">
      <c r="I116" s="18"/>
    </row>
    <row r="117" spans="4:9" x14ac:dyDescent="0.25">
      <c r="I117" s="18"/>
    </row>
    <row r="118" spans="4:9" x14ac:dyDescent="0.25">
      <c r="I118" s="18"/>
    </row>
    <row r="119" spans="4:9" x14ac:dyDescent="0.25">
      <c r="I119" s="18"/>
    </row>
    <row r="120" spans="4:9" x14ac:dyDescent="0.25">
      <c r="I120" s="18"/>
    </row>
    <row r="121" spans="4:9" x14ac:dyDescent="0.25">
      <c r="I121" s="18"/>
    </row>
    <row r="122" spans="4:9" ht="15.75" customHeight="1" x14ac:dyDescent="0.25">
      <c r="D122" s="9"/>
      <c r="E122" s="9"/>
      <c r="F122" s="6"/>
      <c r="I122" s="18"/>
    </row>
    <row r="123" spans="4:9" ht="15.75" customHeight="1" x14ac:dyDescent="0.25">
      <c r="D123" s="9"/>
      <c r="E123" s="25"/>
      <c r="F123" s="6"/>
      <c r="G123" s="10" t="e">
        <f>G27+#REF!</f>
        <v>#REF!</v>
      </c>
      <c r="H123" s="10" t="e">
        <f>H27+#REF!</f>
        <v>#REF!</v>
      </c>
      <c r="I123" s="18"/>
    </row>
    <row r="124" spans="4:9" ht="15.75" customHeight="1" x14ac:dyDescent="0.25">
      <c r="D124" s="9"/>
      <c r="E124" s="25"/>
      <c r="F124" s="6"/>
      <c r="G124" s="10" t="e">
        <f>#REF!-G123</f>
        <v>#REF!</v>
      </c>
      <c r="H124" s="10" t="e">
        <f>#REF!-H123</f>
        <v>#REF!</v>
      </c>
      <c r="I124" s="18"/>
    </row>
    <row r="125" spans="4:9" ht="15.75" customHeight="1" x14ac:dyDescent="0.25">
      <c r="D125" s="9"/>
      <c r="E125" s="9"/>
      <c r="I125" s="18"/>
    </row>
    <row r="126" spans="4:9" ht="15.75" customHeight="1" x14ac:dyDescent="0.25">
      <c r="D126" s="9"/>
      <c r="E126" s="9" t="s">
        <v>25</v>
      </c>
      <c r="F126" s="6" t="e">
        <f>#REF!+#REF!+F129-F27</f>
        <v>#REF!</v>
      </c>
      <c r="G126" s="6" t="e">
        <f>#REF!+#REF!+G129-G27</f>
        <v>#REF!</v>
      </c>
      <c r="H126" s="6" t="e">
        <f>#REF!+#REF!+H129-H27</f>
        <v>#REF!</v>
      </c>
      <c r="I126" s="18"/>
    </row>
    <row r="127" spans="4:9" ht="17.25" customHeight="1" x14ac:dyDescent="0.25">
      <c r="D127" s="9"/>
      <c r="E127" s="9" t="s">
        <v>26</v>
      </c>
      <c r="F127" s="6" t="e">
        <f>F126-#REF!</f>
        <v>#REF!</v>
      </c>
      <c r="G127" s="6" t="e">
        <f>G126-#REF!</f>
        <v>#REF!</v>
      </c>
      <c r="H127" s="6" t="e">
        <f>H126-#REF!</f>
        <v>#REF!</v>
      </c>
      <c r="I127" s="18"/>
    </row>
    <row r="128" spans="4:9" ht="15.75" customHeight="1" x14ac:dyDescent="0.25">
      <c r="D128" s="9"/>
      <c r="F128" s="6"/>
      <c r="I128" s="18"/>
    </row>
    <row r="129" spans="4:9" ht="15.75" customHeight="1" x14ac:dyDescent="0.25">
      <c r="D129" s="9"/>
      <c r="E129" s="9" t="s">
        <v>27</v>
      </c>
      <c r="F129" s="6" t="e">
        <f>#REF!-#REF!</f>
        <v>#REF!</v>
      </c>
      <c r="G129" s="10" t="e">
        <f>#REF!-#REF!</f>
        <v>#REF!</v>
      </c>
      <c r="H129" s="10" t="e">
        <f>#REF!-#REF!</f>
        <v>#REF!</v>
      </c>
      <c r="I129" s="18"/>
    </row>
    <row r="130" spans="4:9" ht="15.75" customHeight="1" x14ac:dyDescent="0.25">
      <c r="D130" s="9"/>
      <c r="E130" s="9"/>
      <c r="F130" s="6"/>
      <c r="I130" s="18"/>
    </row>
    <row r="131" spans="4:9" ht="15.75" customHeight="1" x14ac:dyDescent="0.25">
      <c r="D131" s="9"/>
      <c r="E131" s="26" t="s">
        <v>28</v>
      </c>
      <c r="F131" s="27" t="e">
        <f>#REF!+F129-F6</f>
        <v>#REF!</v>
      </c>
      <c r="G131" s="28" t="e">
        <f>#REF!+G129-G6</f>
        <v>#REF!</v>
      </c>
      <c r="H131" s="28" t="e">
        <f>#REF!+H129-H6</f>
        <v>#REF!</v>
      </c>
      <c r="I131" s="18"/>
    </row>
    <row r="132" spans="4:9" ht="15.75" customHeight="1" x14ac:dyDescent="0.25">
      <c r="D132" s="9"/>
      <c r="E132" s="9"/>
      <c r="F132" s="6"/>
      <c r="G132" s="10"/>
      <c r="I132" s="18"/>
    </row>
    <row r="133" spans="4:9" ht="15.75" customHeight="1" x14ac:dyDescent="0.25">
      <c r="D133" s="9"/>
      <c r="E133" s="9"/>
      <c r="F133" s="6"/>
      <c r="G133" s="10"/>
      <c r="H133" s="10" t="e">
        <f>H131+2900000000</f>
        <v>#REF!</v>
      </c>
      <c r="I133" s="18"/>
    </row>
    <row r="134" spans="4:9" ht="15.75" customHeight="1" x14ac:dyDescent="0.25">
      <c r="D134" s="9"/>
      <c r="E134" s="9"/>
      <c r="F134" s="29" t="s">
        <v>29</v>
      </c>
      <c r="G134" s="10" t="e">
        <f>G131+11590000000</f>
        <v>#REF!</v>
      </c>
      <c r="H134" s="10" t="e">
        <f>H133+1286000000</f>
        <v>#REF!</v>
      </c>
      <c r="I134" s="18"/>
    </row>
    <row r="135" spans="4:9" ht="15.75" customHeight="1" x14ac:dyDescent="0.25">
      <c r="D135" s="9"/>
      <c r="E135" s="9"/>
      <c r="F135" s="6"/>
      <c r="G135" s="10"/>
      <c r="I135" s="18"/>
    </row>
    <row r="136" spans="4:9" ht="15.75" customHeight="1" x14ac:dyDescent="0.25">
      <c r="D136" s="9"/>
      <c r="E136" s="9" t="s">
        <v>30</v>
      </c>
      <c r="F136" s="6">
        <v>21356732393.710003</v>
      </c>
      <c r="G136" s="8">
        <f>25750915262.551*0+21389248915.77</f>
        <v>21389248915.77</v>
      </c>
      <c r="H136" s="22">
        <v>22365871737.210003</v>
      </c>
      <c r="I136" s="22">
        <v>23759995833.690002</v>
      </c>
    </row>
    <row r="137" spans="4:9" ht="15.75" customHeight="1" x14ac:dyDescent="0.25">
      <c r="D137" s="9"/>
      <c r="E137" s="9" t="s">
        <v>31</v>
      </c>
      <c r="F137" s="6">
        <v>5828179208.2999992</v>
      </c>
      <c r="G137" s="8">
        <f>6715331883.19592*0+6725393347.97</f>
        <v>6725393347.9700003</v>
      </c>
      <c r="H137" s="5">
        <v>7949182140.5500116</v>
      </c>
      <c r="I137" s="22">
        <v>7867384502.0107288</v>
      </c>
    </row>
    <row r="138" spans="4:9" ht="15.75" customHeight="1" x14ac:dyDescent="0.25">
      <c r="D138" s="9"/>
      <c r="E138" s="9"/>
      <c r="F138" s="6"/>
      <c r="G138" s="10"/>
      <c r="H138" s="1">
        <v>5935534775.3586836</v>
      </c>
      <c r="I138" s="18"/>
    </row>
    <row r="139" spans="4:9" ht="15.75" customHeight="1" x14ac:dyDescent="0.25">
      <c r="D139" s="9"/>
      <c r="E139" s="9"/>
      <c r="F139" s="6"/>
      <c r="G139" s="10"/>
      <c r="H139" s="11"/>
      <c r="I139" s="18"/>
    </row>
    <row r="140" spans="4:9" ht="15.75" customHeight="1" x14ac:dyDescent="0.25">
      <c r="D140" s="9"/>
      <c r="E140" s="9"/>
      <c r="F140" s="6"/>
      <c r="G140" s="10"/>
      <c r="I140" s="18"/>
    </row>
    <row r="141" spans="4:9" ht="15.75" customHeight="1" x14ac:dyDescent="0.25">
      <c r="D141" s="9"/>
      <c r="E141" s="9"/>
      <c r="F141" s="6"/>
      <c r="G141" s="10"/>
      <c r="I141" s="18"/>
    </row>
    <row r="142" spans="4:9" ht="15.75" customHeight="1" x14ac:dyDescent="0.25">
      <c r="D142" s="9"/>
      <c r="E142" s="9"/>
      <c r="F142" s="6"/>
      <c r="I142" s="18"/>
    </row>
    <row r="143" spans="4:9" ht="15.75" customHeight="1" x14ac:dyDescent="0.25">
      <c r="D143" s="9"/>
      <c r="E143" s="9"/>
      <c r="F143" s="6"/>
      <c r="G143" s="30">
        <v>2297658673.6544533</v>
      </c>
      <c r="H143" s="30"/>
      <c r="I143" s="18"/>
    </row>
    <row r="144" spans="4:9" ht="15.75" customHeight="1" x14ac:dyDescent="0.25">
      <c r="D144" s="9"/>
      <c r="E144" s="9"/>
      <c r="F144" s="6"/>
      <c r="G144" s="31">
        <v>3849966667</v>
      </c>
      <c r="H144" s="32">
        <f t="shared" ref="H144:H151" si="8">H17/$H$16</f>
        <v>2.0160557893605317E-2</v>
      </c>
      <c r="I144" s="18"/>
    </row>
    <row r="145" spans="3:9" ht="15.75" customHeight="1" x14ac:dyDescent="0.25">
      <c r="D145" s="9"/>
      <c r="E145" s="9"/>
      <c r="F145" s="41">
        <v>83326241140.309998</v>
      </c>
      <c r="G145" s="41">
        <v>86697706642.186722</v>
      </c>
      <c r="H145" s="44">
        <v>91208634193.297531</v>
      </c>
      <c r="I145" s="18"/>
    </row>
    <row r="146" spans="3:9" ht="15.75" customHeight="1" x14ac:dyDescent="0.25">
      <c r="D146" s="9"/>
      <c r="E146" s="9"/>
      <c r="F146" s="41">
        <f t="shared" ref="F146:H146" si="9">F27-F145</f>
        <v>8916740980.7599945</v>
      </c>
      <c r="G146" s="42">
        <f t="shared" si="9"/>
        <v>31078641817.593307</v>
      </c>
      <c r="H146" s="43">
        <f t="shared" si="9"/>
        <v>18762575867.392471</v>
      </c>
      <c r="I146" s="18"/>
    </row>
    <row r="147" spans="3:9" x14ac:dyDescent="0.25">
      <c r="G147" s="31"/>
      <c r="H147" s="32">
        <f t="shared" si="8"/>
        <v>1.3871423043783975E-4</v>
      </c>
      <c r="I147" s="18"/>
    </row>
    <row r="148" spans="3:9" x14ac:dyDescent="0.25">
      <c r="G148" s="33"/>
      <c r="H148" s="32">
        <f t="shared" si="8"/>
        <v>8.6056890863553791E-3</v>
      </c>
      <c r="I148" s="18"/>
    </row>
    <row r="149" spans="3:9" x14ac:dyDescent="0.25">
      <c r="G149" s="31"/>
      <c r="H149" s="32">
        <f t="shared" si="8"/>
        <v>6.768685963757016E-3</v>
      </c>
      <c r="I149" s="18"/>
    </row>
    <row r="150" spans="3:9" x14ac:dyDescent="0.25">
      <c r="C150" s="34"/>
      <c r="D150" s="34"/>
      <c r="E150" s="2"/>
      <c r="F150" s="35"/>
      <c r="G150" s="31"/>
      <c r="H150" s="32">
        <f t="shared" si="8"/>
        <v>1.9859787883725118E-2</v>
      </c>
      <c r="I150" s="18"/>
    </row>
    <row r="151" spans="3:9" x14ac:dyDescent="0.25">
      <c r="C151" s="34"/>
      <c r="D151" s="34"/>
      <c r="E151" s="2"/>
      <c r="F151" s="7"/>
      <c r="G151" s="36"/>
      <c r="H151" s="32">
        <f t="shared" si="8"/>
        <v>0.93227292806819229</v>
      </c>
      <c r="I151" s="18"/>
    </row>
    <row r="152" spans="3:9" x14ac:dyDescent="0.25">
      <c r="C152" s="34"/>
      <c r="D152" s="34"/>
      <c r="E152" s="2"/>
      <c r="F152" s="35"/>
      <c r="G152" s="37"/>
      <c r="H152" s="32"/>
      <c r="I152" s="18"/>
    </row>
    <row r="153" spans="3:9" x14ac:dyDescent="0.25">
      <c r="C153" s="34"/>
      <c r="D153" s="34"/>
      <c r="E153" s="2"/>
      <c r="F153" s="7"/>
      <c r="G153" s="36"/>
      <c r="H153" s="32"/>
      <c r="I153" s="18"/>
    </row>
    <row r="154" spans="3:9" x14ac:dyDescent="0.25">
      <c r="C154" s="34"/>
      <c r="D154" s="34"/>
      <c r="E154" s="2"/>
      <c r="F154" s="35"/>
      <c r="G154" s="36"/>
      <c r="H154" s="32"/>
      <c r="I154" s="18"/>
    </row>
    <row r="155" spans="3:9" x14ac:dyDescent="0.25">
      <c r="C155" s="2"/>
      <c r="D155" s="2"/>
      <c r="E155" s="2"/>
      <c r="F155" s="7"/>
      <c r="G155" s="36"/>
      <c r="H155" s="33">
        <f>H27/$H$16</f>
        <v>3.2551867642773469</v>
      </c>
      <c r="I155" s="18"/>
    </row>
    <row r="156" spans="3:9" x14ac:dyDescent="0.25">
      <c r="C156" s="2"/>
      <c r="D156" s="34"/>
      <c r="E156" s="34"/>
      <c r="F156" s="7"/>
      <c r="G156" s="36"/>
      <c r="H156" s="33"/>
      <c r="I156" s="18"/>
    </row>
    <row r="157" spans="3:9" x14ac:dyDescent="0.25">
      <c r="C157" s="2"/>
      <c r="D157" s="2"/>
      <c r="E157" s="2"/>
      <c r="F157" s="7"/>
      <c r="G157" s="36"/>
      <c r="H157" s="33"/>
      <c r="I157" s="18"/>
    </row>
    <row r="158" spans="3:9" x14ac:dyDescent="0.25">
      <c r="C158" s="2"/>
      <c r="D158" s="2"/>
      <c r="E158" s="2"/>
      <c r="F158" s="7"/>
      <c r="G158" s="36"/>
      <c r="H158" s="33"/>
    </row>
    <row r="159" spans="3:9" x14ac:dyDescent="0.25">
      <c r="C159" s="2"/>
      <c r="D159" s="2"/>
      <c r="E159" s="2"/>
      <c r="F159" s="7"/>
      <c r="G159" s="36"/>
      <c r="H159" s="33"/>
    </row>
    <row r="160" spans="3:9" x14ac:dyDescent="0.25">
      <c r="C160" s="34"/>
      <c r="D160" s="2"/>
      <c r="E160" s="2"/>
      <c r="F160" s="7"/>
      <c r="G160" s="38"/>
      <c r="H160" s="33"/>
    </row>
    <row r="161" spans="3:8" x14ac:dyDescent="0.25">
      <c r="C161" s="2"/>
      <c r="D161" s="2"/>
      <c r="E161" s="2"/>
      <c r="F161" s="7"/>
      <c r="G161" s="38"/>
      <c r="H161" s="33"/>
    </row>
    <row r="162" spans="3:8" x14ac:dyDescent="0.25">
      <c r="C162" s="34"/>
      <c r="D162" s="2"/>
      <c r="E162" s="2"/>
      <c r="F162" s="7"/>
      <c r="G162" s="38"/>
      <c r="H162" s="33"/>
    </row>
    <row r="163" spans="3:8" x14ac:dyDescent="0.25">
      <c r="C163" s="2"/>
      <c r="D163" s="2"/>
      <c r="E163" s="2"/>
      <c r="F163" s="7"/>
      <c r="G163" s="36"/>
      <c r="H163" s="33"/>
    </row>
    <row r="164" spans="3:8" x14ac:dyDescent="0.25">
      <c r="C164" s="34"/>
      <c r="D164" s="2"/>
      <c r="E164" s="2"/>
      <c r="F164" s="7"/>
      <c r="G164" s="39"/>
    </row>
    <row r="165" spans="3:8" x14ac:dyDescent="0.25">
      <c r="C165" s="2"/>
      <c r="D165" s="2"/>
      <c r="E165" s="2"/>
      <c r="F165" s="7"/>
      <c r="G165" s="39"/>
    </row>
    <row r="166" spans="3:8" x14ac:dyDescent="0.25">
      <c r="C166" s="2"/>
      <c r="D166" s="2"/>
      <c r="E166" s="2"/>
      <c r="F166" s="7"/>
      <c r="G166" s="39"/>
    </row>
    <row r="167" spans="3:8" x14ac:dyDescent="0.25">
      <c r="C167" s="2"/>
      <c r="D167" s="2"/>
      <c r="E167" s="2"/>
      <c r="F167" s="7"/>
      <c r="G167" s="39"/>
    </row>
    <row r="168" spans="3:8" x14ac:dyDescent="0.25">
      <c r="C168" s="2"/>
      <c r="D168" s="2"/>
      <c r="E168" s="2"/>
      <c r="F168" s="7"/>
      <c r="G168" s="39"/>
    </row>
    <row r="169" spans="3:8" x14ac:dyDescent="0.25">
      <c r="C169" s="2"/>
      <c r="D169" s="2"/>
      <c r="E169" s="2"/>
      <c r="F169" s="7"/>
      <c r="G169" s="39"/>
    </row>
    <row r="170" spans="3:8" x14ac:dyDescent="0.25">
      <c r="C170" s="2"/>
      <c r="D170" s="2"/>
      <c r="E170" s="2"/>
      <c r="F170" s="7"/>
      <c r="G170" s="7"/>
    </row>
    <row r="171" spans="3:8" x14ac:dyDescent="0.25">
      <c r="C171" s="2"/>
      <c r="D171" s="2"/>
      <c r="E171" s="2"/>
      <c r="F171" s="7"/>
      <c r="G171" s="7"/>
    </row>
    <row r="172" spans="3:8" x14ac:dyDescent="0.25">
      <c r="C172" s="2"/>
      <c r="D172" s="2"/>
      <c r="E172" s="2"/>
      <c r="F172" s="7"/>
      <c r="G172" s="7"/>
    </row>
    <row r="173" spans="3:8" x14ac:dyDescent="0.25">
      <c r="C173" s="2"/>
      <c r="D173" s="2"/>
      <c r="E173" s="2"/>
      <c r="F173" s="7"/>
      <c r="G173" s="39"/>
    </row>
  </sheetData>
  <mergeCells count="3">
    <mergeCell ref="C4:G4"/>
    <mergeCell ref="C5:E5"/>
    <mergeCell ref="C3:K3"/>
  </mergeCells>
  <phoneticPr fontId="83" type="noConversion"/>
  <printOptions horizontalCentered="1"/>
  <pageMargins left="0" right="0" top="0.39370078740157483" bottom="0.39370078740157483" header="0.31496062992125984" footer="0.31496062992125984"/>
  <pageSetup scale="79" orientation="landscape" r:id="rId1"/>
  <ignoredErrors>
    <ignoredError sqref="F5:L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cp:lastPrinted>2023-01-08T19:48:23Z</cp:lastPrinted>
  <dcterms:created xsi:type="dcterms:W3CDTF">2017-11-15T22:19:42Z</dcterms:created>
  <dcterms:modified xsi:type="dcterms:W3CDTF">2023-01-08T19:53:40Z</dcterms:modified>
</cp:coreProperties>
</file>