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0\Leyes\"/>
    </mc:Choice>
  </mc:AlternateContent>
  <xr:revisionPtr revIDLastSave="0" documentId="13_ncr:1_{447BDB12-8D64-431E-861F-D93903FC35A9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7'!$C$3:$N$57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31" i="1"/>
  <c r="M56" i="1" l="1"/>
  <c r="K165" i="1" l="1"/>
  <c r="K166" i="1"/>
  <c r="L158" i="1" l="1"/>
  <c r="K107" i="1"/>
  <c r="K106" i="1"/>
  <c r="K105" i="1"/>
  <c r="K104" i="1"/>
  <c r="K103" i="1"/>
  <c r="J102" i="1"/>
  <c r="I102" i="1"/>
  <c r="K101" i="1"/>
  <c r="K100" i="1" s="1"/>
  <c r="J100" i="1"/>
  <c r="I100" i="1"/>
  <c r="L67" i="1"/>
  <c r="K67" i="1"/>
  <c r="L66" i="1"/>
  <c r="J45" i="1"/>
  <c r="I45" i="1"/>
  <c r="H45" i="1"/>
  <c r="G53" i="1"/>
  <c r="G45" i="1" s="1"/>
  <c r="F53" i="1"/>
  <c r="F45" i="1" s="1"/>
  <c r="L45" i="1"/>
  <c r="K45" i="1"/>
  <c r="G41" i="1"/>
  <c r="F41" i="1"/>
  <c r="K31" i="1"/>
  <c r="G40" i="1"/>
  <c r="F40" i="1"/>
  <c r="G39" i="1"/>
  <c r="F39" i="1"/>
  <c r="J31" i="1"/>
  <c r="K28" i="1"/>
  <c r="K158" i="1" s="1"/>
  <c r="J28" i="1"/>
  <c r="J158" i="1" s="1"/>
  <c r="I28" i="1"/>
  <c r="H28" i="1"/>
  <c r="H158" i="1" s="1"/>
  <c r="G28" i="1"/>
  <c r="G27" i="1" s="1"/>
  <c r="F28" i="1"/>
  <c r="F27" i="1" s="1"/>
  <c r="L27" i="1"/>
  <c r="J25" i="1"/>
  <c r="J20" i="1" s="1"/>
  <c r="L20" i="1"/>
  <c r="K20" i="1"/>
  <c r="I20" i="1"/>
  <c r="H20" i="1"/>
  <c r="G20" i="1"/>
  <c r="F20" i="1"/>
  <c r="J18" i="1"/>
  <c r="J6" i="1" s="1"/>
  <c r="L6" i="1"/>
  <c r="K6" i="1"/>
  <c r="I6" i="1"/>
  <c r="H6" i="1"/>
  <c r="G6" i="1"/>
  <c r="F6" i="1"/>
  <c r="K27" i="1" l="1"/>
  <c r="K30" i="1" s="1"/>
  <c r="F158" i="1"/>
  <c r="G158" i="1"/>
  <c r="F31" i="1"/>
  <c r="F56" i="1" s="1"/>
  <c r="I109" i="1"/>
  <c r="H27" i="1"/>
  <c r="H30" i="1" s="1"/>
  <c r="G31" i="1"/>
  <c r="G56" i="1" s="1"/>
  <c r="G155" i="1" s="1"/>
  <c r="G156" i="1" s="1"/>
  <c r="H31" i="1"/>
  <c r="H56" i="1" s="1"/>
  <c r="H175" i="1" s="1"/>
  <c r="J56" i="1"/>
  <c r="J175" i="1" s="1"/>
  <c r="J109" i="1"/>
  <c r="K102" i="1"/>
  <c r="K109" i="1" s="1"/>
  <c r="I31" i="1"/>
  <c r="I56" i="1" s="1"/>
  <c r="I175" i="1" s="1"/>
  <c r="L31" i="1"/>
  <c r="L59" i="1" s="1"/>
  <c r="L64" i="1" s="1"/>
  <c r="L68" i="1" s="1"/>
  <c r="L69" i="1" s="1"/>
  <c r="F30" i="1"/>
  <c r="L173" i="1"/>
  <c r="L179" i="1"/>
  <c r="L178" i="1"/>
  <c r="L176" i="1"/>
  <c r="K160" i="1"/>
  <c r="K163" i="1" s="1"/>
  <c r="G30" i="1"/>
  <c r="L30" i="1"/>
  <c r="J27" i="1"/>
  <c r="J30" i="1" s="1"/>
  <c r="I158" i="1"/>
  <c r="I27" i="1"/>
  <c r="I30" i="1" s="1"/>
  <c r="K56" i="1"/>
  <c r="K59" i="1"/>
  <c r="K64" i="1" s="1"/>
  <c r="K68" i="1" s="1"/>
  <c r="K69" i="1" s="1"/>
  <c r="L177" i="1"/>
  <c r="L180" i="1"/>
  <c r="J160" i="1"/>
  <c r="F155" i="1" l="1"/>
  <c r="F156" i="1" s="1"/>
  <c r="F160" i="1"/>
  <c r="H160" i="1"/>
  <c r="G160" i="1"/>
  <c r="J155" i="1"/>
  <c r="J156" i="1" s="1"/>
  <c r="I155" i="1"/>
  <c r="I156" i="1" s="1"/>
  <c r="I160" i="1"/>
  <c r="H155" i="1"/>
  <c r="H156" i="1" s="1"/>
  <c r="K152" i="1"/>
  <c r="K153" i="1" s="1"/>
  <c r="K175" i="1"/>
  <c r="L56" i="1"/>
  <c r="L175" i="1" s="1"/>
  <c r="L160" i="1"/>
  <c r="L162" i="1" s="1"/>
  <c r="L163" i="1" s="1"/>
  <c r="K155" i="1"/>
  <c r="K156" i="1" s="1"/>
  <c r="L155" i="1" l="1"/>
  <c r="L156" i="1" s="1"/>
  <c r="L152" i="1"/>
  <c r="L153" i="1" s="1"/>
  <c r="L184" i="1"/>
  <c r="N45" i="1" l="1"/>
  <c r="N31" i="1"/>
  <c r="N56" i="1" l="1"/>
</calcChain>
</file>

<file path=xl/sharedStrings.xml><?xml version="1.0" encoding="utf-8"?>
<sst xmlns="http://schemas.openxmlformats.org/spreadsheetml/2006/main" count="89" uniqueCount="80">
  <si>
    <t>CONCEPTO</t>
  </si>
  <si>
    <t>2011</t>
  </si>
  <si>
    <t>2012</t>
  </si>
  <si>
    <t>2013</t>
  </si>
  <si>
    <t>2014</t>
  </si>
  <si>
    <t>2015</t>
  </si>
  <si>
    <t>2016</t>
  </si>
  <si>
    <t>2017</t>
  </si>
  <si>
    <t>1. Ingresos de Libre Disposición (1=A+B+C+D+E+F+G+H+I+J+K+L)</t>
  </si>
  <si>
    <t>3. Ingresos Derivados de Financiamientos (3=A)</t>
  </si>
  <si>
    <t>A. Ingresos Derivados de Financiamientos</t>
  </si>
  <si>
    <t>4. Total de Resultados de Ingresos (4=1+2+3)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</si>
  <si>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</si>
  <si>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</si>
  <si>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</si>
  <si>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</si>
  <si>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</si>
  <si>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</si>
  <si>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</si>
  <si>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</si>
  <si>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</si>
  <si>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</si>
  <si>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Amortizaciones</t>
  </si>
  <si>
    <t>Intereses</t>
  </si>
  <si>
    <t>ADEFAS</t>
  </si>
  <si>
    <t xml:space="preserve">Amort. L.P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</si>
  <si>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</si>
  <si>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</si>
  <si>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</si>
  <si>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</si>
  <si>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</si>
  <si>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</si>
  <si>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</si>
  <si>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</si>
  <si>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</si>
  <si>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</si>
  <si>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 xml:space="preserve">Déficit 2016 - 2017* -  Iniciativa 2017 </t>
  </si>
  <si>
    <t>Proyección de déficit 2018 - 2022</t>
  </si>
  <si>
    <t xml:space="preserve">Plan de Ahorro para Iniciativa 2017 </t>
  </si>
  <si>
    <t>Proy. 2017</t>
  </si>
  <si>
    <t xml:space="preserve">Plan de Ahorro </t>
  </si>
  <si>
    <t xml:space="preserve">Ahorro </t>
  </si>
  <si>
    <t xml:space="preserve">Burocracia </t>
  </si>
  <si>
    <t xml:space="preserve">reducción de 10 % en las Dependencias </t>
  </si>
  <si>
    <t xml:space="preserve">Transferencias a Organismos </t>
  </si>
  <si>
    <t>Unidad de Integración Educativa reducción del 30%</t>
  </si>
  <si>
    <t>ISSSTLEON (reducción apoyo a Ser Médico)</t>
  </si>
  <si>
    <t>Parque Fundidora (reducción del 50%)</t>
  </si>
  <si>
    <t>SIMEPRODE (extinción)</t>
  </si>
  <si>
    <t xml:space="preserve">Resto de Organismos </t>
  </si>
  <si>
    <t>Total</t>
  </si>
  <si>
    <t>Balance Presupuestario</t>
  </si>
  <si>
    <t xml:space="preserve">Balance Presupuestario sin Financiamiento </t>
  </si>
  <si>
    <t xml:space="preserve">Financiamiento Neto </t>
  </si>
  <si>
    <t xml:space="preserve">Balance Presupuestario de Recursos Disponibles </t>
  </si>
  <si>
    <t>municipios</t>
  </si>
  <si>
    <t>APORTACIONES</t>
  </si>
  <si>
    <t>PARTICIPACIONES</t>
  </si>
  <si>
    <r>
      <t>A.</t>
    </r>
    <r>
      <rPr>
        <sz val="10"/>
        <color theme="1"/>
        <rFont val="Arial"/>
        <family val="2"/>
      </rPr>
      <t>     Impuestos</t>
    </r>
  </si>
  <si>
    <r>
      <t>B.</t>
    </r>
    <r>
      <rPr>
        <sz val="10"/>
        <color theme="1"/>
        <rFont val="Arial"/>
        <family val="2"/>
      </rPr>
      <t>     Cuotas y Aportaciones de Seguridad Social</t>
    </r>
  </si>
  <si>
    <r>
      <t>C.</t>
    </r>
    <r>
      <rPr>
        <sz val="10"/>
        <color theme="1"/>
        <rFont val="Arial"/>
        <family val="2"/>
      </rPr>
      <t>     Contribuciones de Mejoras</t>
    </r>
  </si>
  <si>
    <r>
      <t>D.</t>
    </r>
    <r>
      <rPr>
        <sz val="10"/>
        <color theme="1"/>
        <rFont val="Arial"/>
        <family val="2"/>
      </rPr>
      <t>     Derechos</t>
    </r>
  </si>
  <si>
    <r>
      <t>E.</t>
    </r>
    <r>
      <rPr>
        <sz val="10"/>
        <color theme="1"/>
        <rFont val="Arial"/>
        <family val="2"/>
      </rPr>
      <t>     Productos</t>
    </r>
  </si>
  <si>
    <r>
      <t>F.</t>
    </r>
    <r>
      <rPr>
        <sz val="10"/>
        <color theme="1"/>
        <rFont val="Arial"/>
        <family val="2"/>
      </rPr>
      <t>     Aprovechamientos</t>
    </r>
  </si>
  <si>
    <r>
      <t>G.</t>
    </r>
    <r>
      <rPr>
        <sz val="10"/>
        <color theme="1"/>
        <rFont val="Arial"/>
        <family val="2"/>
      </rPr>
      <t>     Ingresos por Ventas de Bienes y Servicios</t>
    </r>
  </si>
  <si>
    <r>
      <t>H.</t>
    </r>
    <r>
      <rPr>
        <sz val="10"/>
        <color theme="1"/>
        <rFont val="Arial"/>
        <family val="2"/>
      </rPr>
      <t>     Participaciones</t>
    </r>
  </si>
  <si>
    <r>
      <t>I.</t>
    </r>
    <r>
      <rPr>
        <sz val="10"/>
        <color theme="1"/>
        <rFont val="Arial"/>
        <family val="2"/>
      </rPr>
      <t>      Incentivos Derivados de la Colaboración Fiscal</t>
    </r>
  </si>
  <si>
    <r>
      <t>J.</t>
    </r>
    <r>
      <rPr>
        <sz val="10"/>
        <color theme="1"/>
        <rFont val="Arial"/>
        <family val="2"/>
      </rPr>
      <t xml:space="preserve">      Transferencias </t>
    </r>
  </si>
  <si>
    <r>
      <t>K.</t>
    </r>
    <r>
      <rPr>
        <sz val="10"/>
        <color theme="1"/>
        <rFont val="Arial"/>
        <family val="2"/>
      </rPr>
      <t>     Convenios</t>
    </r>
  </si>
  <si>
    <r>
      <t>L.</t>
    </r>
    <r>
      <rPr>
        <sz val="10"/>
        <color theme="1"/>
        <rFont val="Arial"/>
        <family val="2"/>
      </rPr>
      <t>     Otros Ingresos de Libre Disposición</t>
    </r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</si>
  <si>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</si>
  <si>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Arial"/>
        <family val="2"/>
      </rPr>
      <t>     Aportaciones</t>
    </r>
  </si>
  <si>
    <r>
      <t>B.</t>
    </r>
    <r>
      <rPr>
        <sz val="10"/>
        <color theme="1"/>
        <rFont val="Arial"/>
        <family val="2"/>
      </rPr>
      <t>     Convenios</t>
    </r>
  </si>
  <si>
    <r>
      <t>C.</t>
    </r>
    <r>
      <rPr>
        <sz val="10"/>
        <color theme="1"/>
        <rFont val="Arial"/>
        <family val="2"/>
      </rPr>
      <t>     Fondos Distintos de Aportaciones</t>
    </r>
  </si>
  <si>
    <r>
      <t>D.</t>
    </r>
    <r>
      <rPr>
        <sz val="10"/>
        <color theme="1"/>
        <rFont val="Arial"/>
        <family val="2"/>
      </rPr>
      <t>     Transferencias, Subsidios y Subvenciones, y Pensiones y Jubilaciones</t>
    </r>
  </si>
  <si>
    <r>
      <t>E.</t>
    </r>
    <r>
      <rPr>
        <sz val="10"/>
        <color theme="1"/>
        <rFont val="Arial"/>
        <family val="2"/>
      </rPr>
      <t>     Otras Transferencias Federales Etiquetadas</t>
    </r>
  </si>
  <si>
    <t>2018</t>
  </si>
  <si>
    <t>2019</t>
  </si>
  <si>
    <t>Nota:La información de 2014 a 2018 corresponde a Cuenta Pública y en el caso de 2019, a una estimación propia.</t>
  </si>
  <si>
    <t>C.2.10 RESULTADO DE EGRESOS (FORMATO 7D) (LDFEFM) (2014 A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</si>
</sst>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  <numFmt numFmtId="166" formatCode="General_)"/>
    <numFmt numFmtId="167" formatCode="###,##0"/>
    <numFmt numFmtId="168" formatCode="0.00;\-0.00"/>
    <numFmt numFmtId="169" formatCode="###,##0.0"/>
    <numFmt numFmtId="170" formatCode="###,##0.00"/>
    <numFmt numFmtId="171" formatCode="#,##0.00;\-#,##0.00;&quot;&quot;"/>
    <numFmt numFmtId="172" formatCode="_(* #,##0_);_(* \(#,##0\);_(* &quot;-&quot;_);_(@_)"/>
    <numFmt numFmtId="173" formatCode="_-* #,##0.00\ _€_-;\-* #,##0.00\ _€_-;_-* &quot;-&quot;??\ _€_-;_-@_-"/>
    <numFmt numFmtId="174" formatCode="_(&quot;$&quot;* #,##0_);_(&quot;$&quot;* \(#,##0\);_(&quot;$&quot;* &quot;-&quot;_);_(@_)"/>
    <numFmt numFmtId="175" formatCode="#\ ##0;\-#\ ##0"/>
    <numFmt numFmtId="176" formatCode="_([$€-2]* #,##0.00_);_([$€-2]* \(#,##0.00\);_([$€-2]* &quot;-&quot;??_)"/>
    <numFmt numFmtId="177" formatCode="_-[$€-2]* #,##0.00_-;\-[$€-2]* #,##0.00_-;_-[$€-2]* &quot;-&quot;??_-"/>
    <numFmt numFmtId="178" formatCode="#,##0\ &quot;$&quot;;[Red]\-#,##0\ &quot;$&quot;"/>
    <numFmt numFmtId="179" formatCode="*-;*-;*-;*-"/>
    <numFmt numFmtId="180" formatCode="#\ ##0.0;\-#\ ##0.0"/>
    <numFmt numFmtId="181" formatCode="_(* #,##0.00_);_(* \(#,##0.00\);_(* &quot;-&quot;??_);_(@_)"/>
    <numFmt numFmtId="182" formatCode="#,##0.0"/>
    <numFmt numFmtId="183" formatCode="[$-80A]d&quot; de &quot;mmmm&quot; de &quot;yyyy;@"/>
    <numFmt numFmtId="184" formatCode="_(* #,##0_);_(* \(#,##0\);_(* &quot;-&quot;??_);_(@_)"/>
    <numFmt numFmtId="185" formatCode="\U\ #,##0.00"/>
    <numFmt numFmtId="186" formatCode="_-* #,##0.00\ _F_-;\-* #,##0.00\ _F_-;_-* &quot;-&quot;??\ _F_-;_-@_-"/>
    <numFmt numFmtId="187" formatCode="_(&quot;$&quot;* #,##0.00_);_(&quot;$&quot;* \(#,##0.00\);_(&quot;$&quot;* &quot;-&quot;??_);_(@_)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 tint="4.9989318521683403E-2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D3C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/>
    <xf numFmtId="166" fontId="19" fillId="0" borderId="0"/>
    <xf numFmtId="166" fontId="18" fillId="0" borderId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5" borderId="0" applyNumberFormat="0" applyBorder="0" applyAlignment="0" applyProtection="0"/>
    <xf numFmtId="0" fontId="20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4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60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167" fontId="23" fillId="0" borderId="0" applyFill="0" applyBorder="0" applyAlignment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Protection="0">
      <alignment horizontal="right"/>
      <protection locked="0"/>
    </xf>
    <xf numFmtId="169" fontId="23" fillId="0" borderId="0" applyFill="0" applyBorder="0" applyAlignment="0" applyProtection="0"/>
    <xf numFmtId="170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5" fillId="48" borderId="21" applyNumberFormat="0" applyAlignment="0" applyProtection="0"/>
    <xf numFmtId="0" fontId="25" fillId="40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1" fontId="27" fillId="62" borderId="2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172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179" fontId="19" fillId="0" borderId="0" applyFont="0" applyFill="0" applyBorder="0" applyAlignment="0" applyProtection="0"/>
    <xf numFmtId="0" fontId="44" fillId="0" borderId="29" applyNumberFormat="0" applyFill="0" applyAlignment="0" applyProtection="0">
      <alignment vertical="top"/>
      <protection locked="0"/>
    </xf>
    <xf numFmtId="0" fontId="44" fillId="0" borderId="29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3" fontId="23" fillId="0" borderId="0"/>
    <xf numFmtId="18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7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8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7" fontId="1" fillId="0" borderId="0"/>
    <xf numFmtId="177" fontId="1" fillId="0" borderId="0"/>
    <xf numFmtId="0" fontId="1" fillId="0" borderId="0"/>
    <xf numFmtId="0" fontId="18" fillId="0" borderId="0"/>
    <xf numFmtId="0" fontId="18" fillId="0" borderId="0"/>
    <xf numFmtId="177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8" borderId="32" applyNumberFormat="0" applyAlignment="0" applyProtection="0"/>
    <xf numFmtId="0" fontId="55" fillId="40" borderId="32" applyNumberFormat="0" applyAlignment="0" applyProtection="0"/>
    <xf numFmtId="0" fontId="18" fillId="65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23" fillId="0" borderId="0">
      <alignment horizontal="left" wrapText="1" indent="2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4" fontId="57" fillId="66" borderId="0" applyNumberFormat="0" applyProtection="0">
      <alignment horizontal="left" vertical="center" indent="1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48" fillId="69" borderId="0" applyNumberFormat="0" applyProtection="0">
      <alignment horizontal="left" vertical="center" indent="1"/>
    </xf>
    <xf numFmtId="4" fontId="59" fillId="60" borderId="0" applyNumberFormat="0" applyProtection="0">
      <alignment horizontal="left" vertical="center" indent="1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9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4" fontId="61" fillId="70" borderId="0" applyNumberFormat="0" applyProtection="0">
      <alignment horizontal="left" vertical="center" indent="1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1" borderId="3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72" borderId="0">
      <alignment horizontal="left" vertical="center" indent="1"/>
    </xf>
    <xf numFmtId="0" fontId="66" fillId="73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5" fillId="0" borderId="3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5" fillId="0" borderId="3" applyNumberFormat="0" applyFill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0" fontId="18" fillId="75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110">
    <xf numFmtId="0" fontId="0" fillId="0" borderId="0" xfId="0"/>
    <xf numFmtId="0" fontId="75" fillId="0" borderId="0" xfId="0" applyFont="1"/>
    <xf numFmtId="164" fontId="74" fillId="33" borderId="0" xfId="1" applyNumberFormat="1" applyFont="1" applyFill="1" applyBorder="1" applyAlignment="1">
      <alignment horizontal="center" vertical="center" wrapText="1"/>
    </xf>
    <xf numFmtId="164" fontId="74" fillId="0" borderId="13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center" vertical="center" wrapText="1"/>
    </xf>
    <xf numFmtId="0" fontId="75" fillId="33" borderId="0" xfId="0" applyFont="1" applyFill="1"/>
    <xf numFmtId="164" fontId="75" fillId="0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center" vertical="center" wrapText="1"/>
    </xf>
    <xf numFmtId="164" fontId="75" fillId="33" borderId="13" xfId="1" applyNumberFormat="1" applyFont="1" applyFill="1" applyBorder="1" applyAlignment="1">
      <alignment horizontal="justify" vertical="center" wrapText="1"/>
    </xf>
    <xf numFmtId="164" fontId="75" fillId="34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justify" vertical="center" wrapText="1"/>
    </xf>
    <xf numFmtId="164" fontId="77" fillId="35" borderId="16" xfId="1" applyNumberFormat="1" applyFont="1" applyFill="1" applyBorder="1" applyAlignment="1">
      <alignment horizontal="justify" vertical="center" wrapText="1"/>
    </xf>
    <xf numFmtId="164" fontId="77" fillId="35" borderId="17" xfId="1" applyNumberFormat="1" applyFont="1" applyFill="1" applyBorder="1" applyAlignment="1">
      <alignment horizontal="justify" vertical="center" wrapText="1"/>
    </xf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43" fontId="74" fillId="0" borderId="0" xfId="0" applyNumberFormat="1" applyFont="1" applyBorder="1"/>
    <xf numFmtId="164" fontId="75" fillId="0" borderId="0" xfId="1" applyNumberFormat="1" applyFont="1" applyBorder="1"/>
    <xf numFmtId="164" fontId="75" fillId="33" borderId="0" xfId="1" applyNumberFormat="1" applyFont="1" applyFill="1" applyBorder="1"/>
    <xf numFmtId="164" fontId="74" fillId="0" borderId="0" xfId="0" applyNumberFormat="1" applyFont="1" applyBorder="1"/>
    <xf numFmtId="0" fontId="75" fillId="0" borderId="0" xfId="0" applyFont="1" applyBorder="1" applyAlignment="1">
      <alignment horizontal="left"/>
    </xf>
    <xf numFmtId="164" fontId="75" fillId="0" borderId="0" xfId="0" applyNumberFormat="1" applyFont="1" applyBorder="1"/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7" fillId="36" borderId="0" xfId="0" applyFont="1" applyFill="1" applyBorder="1" applyAlignment="1">
      <alignment horizontal="left"/>
    </xf>
    <xf numFmtId="164" fontId="77" fillId="36" borderId="0" xfId="1" applyNumberFormat="1" applyFont="1" applyFill="1" applyBorder="1"/>
    <xf numFmtId="165" fontId="77" fillId="36" borderId="0" xfId="0" applyNumberFormat="1" applyFont="1" applyFill="1" applyBorder="1"/>
    <xf numFmtId="164" fontId="75" fillId="0" borderId="0" xfId="1" applyNumberFormat="1" applyFont="1"/>
    <xf numFmtId="164" fontId="74" fillId="0" borderId="18" xfId="1" applyNumberFormat="1" applyFont="1" applyBorder="1"/>
    <xf numFmtId="164" fontId="75" fillId="0" borderId="18" xfId="1" applyNumberFormat="1" applyFont="1" applyBorder="1"/>
    <xf numFmtId="0" fontId="75" fillId="0" borderId="18" xfId="0" applyFont="1" applyBorder="1"/>
    <xf numFmtId="164" fontId="75" fillId="37" borderId="0" xfId="1" applyNumberFormat="1" applyFont="1" applyFill="1"/>
    <xf numFmtId="164" fontId="74" fillId="37" borderId="0" xfId="1" applyNumberFormat="1" applyFont="1" applyFill="1" applyAlignment="1">
      <alignment horizontal="center"/>
    </xf>
    <xf numFmtId="0" fontId="74" fillId="0" borderId="0" xfId="0" applyFont="1" applyAlignment="1">
      <alignment horizontal="left" indent="2"/>
    </xf>
    <xf numFmtId="164" fontId="74" fillId="0" borderId="0" xfId="1" applyNumberFormat="1" applyFont="1"/>
    <xf numFmtId="164" fontId="75" fillId="0" borderId="0" xfId="1" applyNumberFormat="1" applyFont="1" applyAlignment="1">
      <alignment horizontal="left" indent="3"/>
    </xf>
    <xf numFmtId="164" fontId="75" fillId="0" borderId="0" xfId="0" applyNumberFormat="1" applyFont="1"/>
    <xf numFmtId="164" fontId="74" fillId="0" borderId="0" xfId="0" applyNumberFormat="1" applyFont="1"/>
    <xf numFmtId="164" fontId="77" fillId="38" borderId="0" xfId="1" applyNumberFormat="1" applyFont="1" applyFill="1"/>
    <xf numFmtId="164" fontId="77" fillId="38" borderId="0" xfId="0" applyNumberFormat="1" applyFont="1" applyFill="1"/>
    <xf numFmtId="164" fontId="75" fillId="0" borderId="0" xfId="0" applyNumberFormat="1" applyFont="1" applyBorder="1" applyAlignment="1">
      <alignment horizontal="left"/>
    </xf>
    <xf numFmtId="0" fontId="75" fillId="0" borderId="19" xfId="0" applyFont="1" applyBorder="1" applyAlignment="1">
      <alignment horizontal="left"/>
    </xf>
    <xf numFmtId="164" fontId="75" fillId="0" borderId="20" xfId="1" applyNumberFormat="1" applyFont="1" applyBorder="1"/>
    <xf numFmtId="164" fontId="75" fillId="0" borderId="20" xfId="0" applyNumberFormat="1" applyFont="1" applyBorder="1"/>
    <xf numFmtId="164" fontId="78" fillId="0" borderId="0" xfId="1" applyNumberFormat="1" applyFont="1" applyBorder="1"/>
    <xf numFmtId="43" fontId="75" fillId="0" borderId="0" xfId="0" applyNumberFormat="1" applyFont="1"/>
    <xf numFmtId="164" fontId="79" fillId="0" borderId="0" xfId="1" applyNumberFormat="1" applyFont="1"/>
    <xf numFmtId="164" fontId="79" fillId="0" borderId="0" xfId="0" applyNumberFormat="1" applyFont="1" applyBorder="1"/>
    <xf numFmtId="10" fontId="79" fillId="0" borderId="0" xfId="2" applyNumberFormat="1" applyFont="1"/>
    <xf numFmtId="0" fontId="79" fillId="0" borderId="0" xfId="0" applyFont="1"/>
    <xf numFmtId="164" fontId="79" fillId="0" borderId="0" xfId="0" applyNumberFormat="1" applyFont="1"/>
    <xf numFmtId="0" fontId="74" fillId="33" borderId="0" xfId="0" applyFont="1" applyFill="1" applyBorder="1"/>
    <xf numFmtId="164" fontId="74" fillId="33" borderId="0" xfId="1" applyNumberFormat="1" applyFont="1" applyFill="1" applyBorder="1"/>
    <xf numFmtId="164" fontId="79" fillId="33" borderId="0" xfId="0" applyNumberFormat="1" applyFont="1" applyFill="1" applyBorder="1"/>
    <xf numFmtId="0" fontId="79" fillId="33" borderId="0" xfId="0" applyFont="1" applyFill="1" applyBorder="1"/>
    <xf numFmtId="164" fontId="79" fillId="33" borderId="0" xfId="1" applyNumberFormat="1" applyFont="1" applyFill="1" applyBorder="1"/>
    <xf numFmtId="164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164" fontId="18" fillId="0" borderId="0" xfId="1" applyNumberFormat="1" applyFont="1" applyBorder="1"/>
    <xf numFmtId="164" fontId="18" fillId="0" borderId="0" xfId="0" applyNumberFormat="1" applyFont="1" applyBorder="1"/>
    <xf numFmtId="164" fontId="18" fillId="0" borderId="0" xfId="2" applyNumberFormat="1" applyFont="1"/>
    <xf numFmtId="164" fontId="18" fillId="0" borderId="0" xfId="1" applyNumberFormat="1" applyFont="1"/>
    <xf numFmtId="43" fontId="74" fillId="0" borderId="0" xfId="0" applyNumberFormat="1" applyFont="1"/>
    <xf numFmtId="43" fontId="75" fillId="0" borderId="0" xfId="1" applyNumberFormat="1" applyFont="1"/>
    <xf numFmtId="0" fontId="80" fillId="0" borderId="0" xfId="0" applyFont="1" applyAlignment="1">
      <alignment vertical="center"/>
    </xf>
    <xf numFmtId="0" fontId="82" fillId="0" borderId="0" xfId="0" applyFont="1" applyAlignment="1">
      <alignment horizontal="center"/>
    </xf>
    <xf numFmtId="0" fontId="82" fillId="0" borderId="0" xfId="0" applyFont="1"/>
    <xf numFmtId="43" fontId="82" fillId="0" borderId="0" xfId="0" applyNumberFormat="1" applyFont="1"/>
    <xf numFmtId="0" fontId="82" fillId="0" borderId="0" xfId="0" applyFont="1" applyAlignment="1">
      <alignment horizontal="center" vertical="center"/>
    </xf>
    <xf numFmtId="0" fontId="82" fillId="0" borderId="0" xfId="0" applyFont="1" applyFill="1"/>
    <xf numFmtId="0" fontId="80" fillId="0" borderId="0" xfId="0" applyFont="1"/>
    <xf numFmtId="0" fontId="80" fillId="0" borderId="0" xfId="0" applyFont="1" applyBorder="1"/>
    <xf numFmtId="164" fontId="80" fillId="0" borderId="0" xfId="1" applyNumberFormat="1" applyFont="1" applyBorder="1"/>
    <xf numFmtId="164" fontId="80" fillId="0" borderId="0" xfId="1" applyNumberFormat="1" applyFont="1" applyFill="1" applyBorder="1"/>
    <xf numFmtId="43" fontId="80" fillId="0" borderId="0" xfId="0" applyNumberFormat="1" applyFont="1"/>
    <xf numFmtId="0" fontId="80" fillId="0" borderId="0" xfId="0" applyFont="1" applyFill="1" applyBorder="1"/>
    <xf numFmtId="0" fontId="75" fillId="0" borderId="0" xfId="0" applyFont="1" applyBorder="1" applyAlignment="1"/>
    <xf numFmtId="164" fontId="81" fillId="0" borderId="0" xfId="1" applyNumberFormat="1" applyFont="1" applyFill="1" applyBorder="1" applyAlignment="1">
      <alignment horizontal="center" vertical="center" wrapText="1"/>
    </xf>
    <xf numFmtId="49" fontId="81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Border="1"/>
    <xf numFmtId="164" fontId="83" fillId="0" borderId="0" xfId="1" applyNumberFormat="1" applyFont="1" applyBorder="1"/>
    <xf numFmtId="164" fontId="84" fillId="0" borderId="0" xfId="1" applyNumberFormat="1" applyFont="1" applyBorder="1"/>
    <xf numFmtId="164" fontId="85" fillId="0" borderId="0" xfId="1" applyNumberFormat="1" applyFont="1" applyBorder="1"/>
    <xf numFmtId="164" fontId="83" fillId="0" borderId="0" xfId="1" applyNumberFormat="1" applyFont="1" applyFill="1" applyBorder="1"/>
    <xf numFmtId="164" fontId="83" fillId="0" borderId="0" xfId="1" applyNumberFormat="1" applyFont="1" applyFill="1" applyBorder="1" applyAlignment="1">
      <alignment horizontal="left" vertical="center" wrapText="1" indent="1"/>
    </xf>
    <xf numFmtId="164" fontId="83" fillId="0" borderId="0" xfId="1" applyNumberFormat="1" applyFont="1" applyFill="1" applyBorder="1" applyAlignment="1">
      <alignment horizontal="justify" vertical="center" wrapText="1"/>
    </xf>
    <xf numFmtId="164" fontId="83" fillId="0" borderId="0" xfId="1" applyNumberFormat="1" applyFont="1" applyBorder="1" applyAlignment="1">
      <alignment horizontal="right"/>
    </xf>
    <xf numFmtId="164" fontId="80" fillId="0" borderId="0" xfId="1" applyNumberFormat="1" applyFont="1" applyBorder="1" applyAlignment="1">
      <alignment horizontal="right"/>
    </xf>
    <xf numFmtId="164" fontId="80" fillId="0" borderId="0" xfId="1" applyNumberFormat="1" applyFont="1" applyFill="1" applyBorder="1" applyAlignment="1">
      <alignment horizontal="right"/>
    </xf>
    <xf numFmtId="164" fontId="80" fillId="0" borderId="0" xfId="1" applyNumberFormat="1" applyFont="1" applyFill="1" applyAlignment="1">
      <alignment horizontal="right"/>
    </xf>
    <xf numFmtId="164" fontId="80" fillId="0" borderId="0" xfId="1" applyNumberFormat="1" applyFont="1" applyAlignment="1">
      <alignment horizontal="right"/>
    </xf>
    <xf numFmtId="164" fontId="84" fillId="0" borderId="0" xfId="1" applyNumberFormat="1" applyFont="1" applyBorder="1" applyAlignment="1">
      <alignment horizontal="right"/>
    </xf>
    <xf numFmtId="164" fontId="84" fillId="0" borderId="0" xfId="1" applyNumberFormat="1" applyFont="1" applyFill="1" applyBorder="1" applyAlignment="1">
      <alignment horizontal="right"/>
    </xf>
    <xf numFmtId="164" fontId="85" fillId="0" borderId="0" xfId="1" applyNumberFormat="1" applyFont="1" applyBorder="1" applyAlignment="1">
      <alignment horizontal="right"/>
    </xf>
    <xf numFmtId="164" fontId="85" fillId="0" borderId="0" xfId="1" applyNumberFormat="1" applyFont="1" applyFill="1" applyBorder="1" applyAlignment="1">
      <alignment horizontal="right"/>
    </xf>
    <xf numFmtId="164" fontId="83" fillId="0" borderId="0" xfId="1" applyNumberFormat="1" applyFont="1" applyFill="1" applyBorder="1" applyAlignment="1">
      <alignment horizontal="right"/>
    </xf>
    <xf numFmtId="1" fontId="80" fillId="0" borderId="0" xfId="1" applyNumberFormat="1" applyFont="1" applyBorder="1" applyAlignment="1">
      <alignment horizontal="right"/>
    </xf>
    <xf numFmtId="0" fontId="80" fillId="0" borderId="0" xfId="0" applyFont="1" applyBorder="1" applyAlignment="1">
      <alignment horizontal="right"/>
    </xf>
    <xf numFmtId="0" fontId="74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7" fillId="35" borderId="11" xfId="0" applyFont="1" applyFill="1" applyBorder="1" applyAlignment="1">
      <alignment horizontal="left" vertical="center" wrapText="1"/>
    </xf>
    <xf numFmtId="0" fontId="77" fillId="35" borderId="12" xfId="0" applyFont="1" applyFill="1" applyBorder="1" applyAlignment="1">
      <alignment horizontal="left" vertical="center" wrapText="1"/>
    </xf>
    <xf numFmtId="164" fontId="77" fillId="38" borderId="0" xfId="1" applyNumberFormat="1" applyFont="1" applyFill="1" applyAlignment="1">
      <alignment horizontal="center"/>
    </xf>
    <xf numFmtId="0" fontId="81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81" fillId="0" borderId="0" xfId="0" applyFont="1" applyFill="1" applyBorder="1" applyAlignment="1">
      <alignment horizontal="left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O202"/>
  <sheetViews>
    <sheetView showGridLines="0" tabSelected="1" zoomScaleNormal="100" zoomScaleSheetLayoutView="100" workbookViewId="0">
      <pane xSplit="5" ySplit="5" topLeftCell="I6" activePane="bottomRight" state="frozen"/>
      <selection pane="topRight" activeCell="E1" sqref="E1"/>
      <selection pane="bottomLeft" activeCell="A7" sqref="A7"/>
      <selection pane="bottomRight" activeCell="C3" sqref="C3:N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8" width="18.85546875" style="31" hidden="1" customWidth="1"/>
    <col min="9" max="10" width="16.28515625" style="31" customWidth="1"/>
    <col min="11" max="14" width="16.28515625" style="1" customWidth="1"/>
    <col min="15" max="16384" width="11.42578125" style="1"/>
  </cols>
  <sheetData>
    <row r="1" spans="3:14" ht="18" customHeight="1" x14ac:dyDescent="0.2">
      <c r="C1" s="61"/>
      <c r="D1" s="61"/>
      <c r="E1" s="61"/>
      <c r="F1" s="61"/>
      <c r="G1" s="61"/>
      <c r="H1" s="61"/>
      <c r="I1" s="61"/>
      <c r="J1" s="61"/>
      <c r="K1" s="61"/>
      <c r="N1" s="68"/>
    </row>
    <row r="2" spans="3:14" ht="9" customHeight="1" x14ac:dyDescent="0.2">
      <c r="C2" s="61"/>
      <c r="D2" s="61"/>
      <c r="E2" s="61"/>
      <c r="F2" s="61"/>
      <c r="G2" s="61"/>
      <c r="H2" s="61"/>
      <c r="I2" s="61"/>
      <c r="J2" s="61"/>
      <c r="K2" s="61"/>
    </row>
    <row r="3" spans="3:14" ht="15.75" customHeight="1" x14ac:dyDescent="0.2">
      <c r="C3" s="107" t="s">
        <v>79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3:14" x14ac:dyDescent="0.2">
      <c r="C4" s="108"/>
      <c r="D4" s="108"/>
      <c r="E4" s="108"/>
      <c r="F4" s="108"/>
      <c r="G4" s="108"/>
      <c r="H4" s="108"/>
      <c r="I4" s="108"/>
      <c r="J4" s="108"/>
      <c r="K4" s="108"/>
    </row>
    <row r="5" spans="3:14" ht="16.5" customHeight="1" x14ac:dyDescent="0.2">
      <c r="C5" s="109" t="s">
        <v>0</v>
      </c>
      <c r="D5" s="109"/>
      <c r="E5" s="109"/>
      <c r="F5" s="81" t="s">
        <v>1</v>
      </c>
      <c r="G5" s="81" t="s">
        <v>2</v>
      </c>
      <c r="H5" s="81" t="s">
        <v>3</v>
      </c>
      <c r="I5" s="81" t="s">
        <v>4</v>
      </c>
      <c r="J5" s="81" t="s">
        <v>5</v>
      </c>
      <c r="K5" s="82" t="s">
        <v>6</v>
      </c>
      <c r="L5" s="82" t="s">
        <v>7</v>
      </c>
      <c r="M5" s="82" t="s">
        <v>76</v>
      </c>
      <c r="N5" s="82" t="s">
        <v>77</v>
      </c>
    </row>
    <row r="6" spans="3:14" s="5" customFormat="1" ht="16.5" hidden="1" customHeight="1" x14ac:dyDescent="0.2">
      <c r="C6" s="102" t="s">
        <v>8</v>
      </c>
      <c r="D6" s="103"/>
      <c r="E6" s="103"/>
      <c r="F6" s="3">
        <f t="shared" ref="F6:I6" si="0">SUM(F7:F18)</f>
        <v>32859402029.860004</v>
      </c>
      <c r="G6" s="3">
        <f t="shared" si="0"/>
        <v>34804072145.259995</v>
      </c>
      <c r="H6" s="3">
        <f t="shared" si="0"/>
        <v>40855451625.659988</v>
      </c>
      <c r="I6" s="3">
        <f t="shared" si="0"/>
        <v>45209577135.789993</v>
      </c>
      <c r="J6" s="3">
        <f>SUM(J7:J18)</f>
        <v>42452754005.699997</v>
      </c>
      <c r="K6" s="3">
        <f>SUM(K7:K18)</f>
        <v>49640207161.257988</v>
      </c>
      <c r="L6" s="4">
        <f>SUM(L7:L18)</f>
        <v>51704240097.273132</v>
      </c>
      <c r="M6" s="2"/>
    </row>
    <row r="7" spans="3:14" s="5" customFormat="1" ht="16.5" hidden="1" customHeight="1" x14ac:dyDescent="0.2">
      <c r="C7" s="102" t="s">
        <v>58</v>
      </c>
      <c r="D7" s="103"/>
      <c r="E7" s="103"/>
      <c r="F7" s="6">
        <v>4675088536.0700006</v>
      </c>
      <c r="G7" s="6">
        <v>4830291472.1999989</v>
      </c>
      <c r="H7" s="6">
        <v>7080127369.2299995</v>
      </c>
      <c r="I7" s="6">
        <v>7879490659.1999998</v>
      </c>
      <c r="J7" s="6">
        <v>8658658008.8700008</v>
      </c>
      <c r="K7" s="6">
        <v>9020840974.5336914</v>
      </c>
      <c r="L7" s="7">
        <v>10100509919.233433</v>
      </c>
      <c r="M7" s="2"/>
    </row>
    <row r="8" spans="3:14" s="5" customFormat="1" ht="16.5" hidden="1" customHeight="1" x14ac:dyDescent="0.2">
      <c r="C8" s="102" t="s">
        <v>59</v>
      </c>
      <c r="D8" s="103"/>
      <c r="E8" s="103"/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v>0</v>
      </c>
      <c r="M8" s="2"/>
    </row>
    <row r="9" spans="3:14" s="5" customFormat="1" ht="16.5" hidden="1" customHeight="1" x14ac:dyDescent="0.2">
      <c r="C9" s="102" t="s">
        <v>60</v>
      </c>
      <c r="D9" s="103"/>
      <c r="E9" s="103"/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v>0</v>
      </c>
      <c r="M9" s="2"/>
    </row>
    <row r="10" spans="3:14" s="5" customFormat="1" ht="16.5" hidden="1" customHeight="1" x14ac:dyDescent="0.2">
      <c r="C10" s="102" t="s">
        <v>61</v>
      </c>
      <c r="D10" s="103"/>
      <c r="E10" s="103"/>
      <c r="F10" s="6">
        <v>2598297676.6900001</v>
      </c>
      <c r="G10" s="6">
        <v>1701319527.0300002</v>
      </c>
      <c r="H10" s="6">
        <v>2068332225.9000001</v>
      </c>
      <c r="I10" s="6">
        <v>2416178265.6600003</v>
      </c>
      <c r="J10" s="6">
        <v>2822368093.04</v>
      </c>
      <c r="K10" s="6">
        <v>3397330020.9762797</v>
      </c>
      <c r="L10" s="7">
        <v>3648149966.2439976</v>
      </c>
      <c r="M10" s="2"/>
    </row>
    <row r="11" spans="3:14" s="5" customFormat="1" ht="16.5" hidden="1" customHeight="1" x14ac:dyDescent="0.2">
      <c r="C11" s="102" t="s">
        <v>62</v>
      </c>
      <c r="D11" s="103"/>
      <c r="E11" s="103"/>
      <c r="F11" s="6">
        <v>166842861.55000004</v>
      </c>
      <c r="G11" s="6">
        <v>449980570.39000005</v>
      </c>
      <c r="H11" s="6">
        <v>299167718.83000004</v>
      </c>
      <c r="I11" s="6">
        <v>215810999.99999997</v>
      </c>
      <c r="J11" s="6">
        <v>170490189.81</v>
      </c>
      <c r="K11" s="6">
        <v>194745485.75154418</v>
      </c>
      <c r="L11" s="7">
        <v>256641894.74971545</v>
      </c>
      <c r="M11" s="2"/>
    </row>
    <row r="12" spans="3:14" s="5" customFormat="1" ht="16.5" hidden="1" customHeight="1" x14ac:dyDescent="0.2">
      <c r="C12" s="102" t="s">
        <v>63</v>
      </c>
      <c r="D12" s="103"/>
      <c r="E12" s="103"/>
      <c r="F12" s="6">
        <v>2381679443.6200004</v>
      </c>
      <c r="G12" s="6">
        <v>4888877373.4400024</v>
      </c>
      <c r="H12" s="6">
        <v>7122963334.0900002</v>
      </c>
      <c r="I12" s="6">
        <v>8283231256.2800016</v>
      </c>
      <c r="J12" s="6">
        <v>1917935674.6399996</v>
      </c>
      <c r="K12" s="6">
        <v>3463256306.4993944</v>
      </c>
      <c r="L12" s="7">
        <v>3628814307.2602348</v>
      </c>
      <c r="M12" s="2"/>
    </row>
    <row r="13" spans="3:14" s="5" customFormat="1" ht="16.5" hidden="1" customHeight="1" x14ac:dyDescent="0.2">
      <c r="C13" s="102" t="s">
        <v>64</v>
      </c>
      <c r="D13" s="103"/>
      <c r="E13" s="103"/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7">
        <v>0</v>
      </c>
      <c r="M13" s="2"/>
    </row>
    <row r="14" spans="3:14" s="5" customFormat="1" ht="16.5" hidden="1" customHeight="1" x14ac:dyDescent="0.2">
      <c r="C14" s="102" t="s">
        <v>65</v>
      </c>
      <c r="D14" s="103"/>
      <c r="E14" s="103"/>
      <c r="F14" s="6">
        <v>20047439609.780003</v>
      </c>
      <c r="G14" s="6">
        <v>21647480023.819992</v>
      </c>
      <c r="H14" s="6">
        <v>22736553099.909996</v>
      </c>
      <c r="I14" s="6">
        <v>24757211556.419998</v>
      </c>
      <c r="J14" s="6">
        <v>26993986077.249996</v>
      </c>
      <c r="K14" s="6">
        <v>31400369525</v>
      </c>
      <c r="L14" s="7">
        <v>33046087520.381538</v>
      </c>
      <c r="M14" s="2"/>
    </row>
    <row r="15" spans="3:14" s="5" customFormat="1" ht="16.5" hidden="1" customHeight="1" x14ac:dyDescent="0.2">
      <c r="C15" s="102" t="s">
        <v>66</v>
      </c>
      <c r="D15" s="103"/>
      <c r="E15" s="103"/>
      <c r="F15" s="6">
        <v>2990053902.1500001</v>
      </c>
      <c r="G15" s="6">
        <v>1286123178.3800001</v>
      </c>
      <c r="H15" s="6">
        <v>1548307877.7</v>
      </c>
      <c r="I15" s="6">
        <v>1657654398.2299986</v>
      </c>
      <c r="J15" s="6">
        <v>1889315962.0900002</v>
      </c>
      <c r="K15" s="6">
        <v>2163664848.4970765</v>
      </c>
      <c r="L15" s="7">
        <v>1024036489.4042127</v>
      </c>
      <c r="M15" s="2"/>
    </row>
    <row r="16" spans="3:14" s="5" customFormat="1" ht="16.5" hidden="1" customHeight="1" x14ac:dyDescent="0.2">
      <c r="C16" s="102" t="s">
        <v>67</v>
      </c>
      <c r="D16" s="103"/>
      <c r="E16" s="103"/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v>0</v>
      </c>
      <c r="M16" s="2"/>
    </row>
    <row r="17" spans="1:15" s="5" customFormat="1" ht="16.5" hidden="1" customHeight="1" x14ac:dyDescent="0.2">
      <c r="C17" s="102" t="s">
        <v>68</v>
      </c>
      <c r="D17" s="103"/>
      <c r="E17" s="103"/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v>0</v>
      </c>
      <c r="M17" s="2"/>
    </row>
    <row r="18" spans="1:15" s="5" customFormat="1" ht="16.5" hidden="1" customHeight="1" x14ac:dyDescent="0.2">
      <c r="C18" s="102" t="s">
        <v>69</v>
      </c>
      <c r="D18" s="103"/>
      <c r="E18" s="103"/>
      <c r="F18" s="6">
        <v>0</v>
      </c>
      <c r="G18" s="6">
        <v>0</v>
      </c>
      <c r="H18" s="6">
        <v>0</v>
      </c>
      <c r="I18" s="6">
        <v>0</v>
      </c>
      <c r="J18" s="8">
        <f>(1475000000+1500000000+500000000+975000000)*0</f>
        <v>0</v>
      </c>
      <c r="K18" s="6">
        <v>0</v>
      </c>
      <c r="L18" s="7">
        <v>0</v>
      </c>
      <c r="M18" s="2"/>
    </row>
    <row r="19" spans="1:15" s="5" customFormat="1" ht="16.5" hidden="1" customHeight="1" x14ac:dyDescent="0.2">
      <c r="C19" s="102"/>
      <c r="D19" s="103"/>
      <c r="E19" s="103"/>
      <c r="F19" s="6"/>
      <c r="G19" s="6"/>
      <c r="H19" s="6"/>
      <c r="I19" s="6"/>
      <c r="J19" s="6"/>
      <c r="K19" s="6"/>
      <c r="L19" s="7"/>
      <c r="M19" s="2"/>
    </row>
    <row r="20" spans="1:15" s="5" customFormat="1" ht="16.5" hidden="1" customHeight="1" x14ac:dyDescent="0.2">
      <c r="C20" s="102" t="s">
        <v>70</v>
      </c>
      <c r="D20" s="103"/>
      <c r="E20" s="103"/>
      <c r="F20" s="3">
        <f t="shared" ref="F20:J20" si="1">SUM(F21:F25)</f>
        <v>23442411427.620003</v>
      </c>
      <c r="G20" s="3">
        <f t="shared" si="1"/>
        <v>29728310518.75</v>
      </c>
      <c r="H20" s="3">
        <f t="shared" si="1"/>
        <v>32135093324.619995</v>
      </c>
      <c r="I20" s="3">
        <f t="shared" si="1"/>
        <v>35972634158.240005</v>
      </c>
      <c r="J20" s="3">
        <f t="shared" si="1"/>
        <v>38432706997.470001</v>
      </c>
      <c r="K20" s="3">
        <f>SUM(K21:K25)</f>
        <v>34087420014.159229</v>
      </c>
      <c r="L20" s="4">
        <f>SUM(L21:L25)</f>
        <v>33374575138.475246</v>
      </c>
      <c r="M20" s="2"/>
    </row>
    <row r="21" spans="1:15" s="5" customFormat="1" ht="16.5" hidden="1" customHeight="1" x14ac:dyDescent="0.2">
      <c r="C21" s="102" t="s">
        <v>71</v>
      </c>
      <c r="D21" s="103"/>
      <c r="E21" s="103"/>
      <c r="F21" s="6">
        <v>15210148135.800001</v>
      </c>
      <c r="G21" s="6">
        <v>16576282135.85</v>
      </c>
      <c r="H21" s="6">
        <v>17669273344.439999</v>
      </c>
      <c r="I21" s="6">
        <v>18885871158.240002</v>
      </c>
      <c r="J21" s="6">
        <v>20768086878.290001</v>
      </c>
      <c r="K21" s="6">
        <v>20338398347.32</v>
      </c>
      <c r="L21" s="7">
        <v>22292863474.250004</v>
      </c>
      <c r="M21" s="2"/>
    </row>
    <row r="22" spans="1:15" s="5" customFormat="1" ht="16.5" hidden="1" customHeight="1" x14ac:dyDescent="0.2">
      <c r="C22" s="102" t="s">
        <v>72</v>
      </c>
      <c r="D22" s="103"/>
      <c r="E22" s="103"/>
      <c r="F22" s="6">
        <v>1070825793.9199998</v>
      </c>
      <c r="G22" s="6">
        <v>1212797232.79</v>
      </c>
      <c r="H22" s="6">
        <v>1476497559.1400001</v>
      </c>
      <c r="I22" s="6">
        <v>1785740880.5700002</v>
      </c>
      <c r="J22" s="6">
        <v>1108371612.6399999</v>
      </c>
      <c r="K22" s="6">
        <v>823153589.63999999</v>
      </c>
      <c r="L22" s="7">
        <v>11201497993.915243</v>
      </c>
      <c r="M22" s="2"/>
    </row>
    <row r="23" spans="1:15" s="5" customFormat="1" ht="16.5" hidden="1" customHeight="1" x14ac:dyDescent="0.2">
      <c r="C23" s="102" t="s">
        <v>73</v>
      </c>
      <c r="D23" s="103"/>
      <c r="E23" s="103"/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99285698</v>
      </c>
      <c r="L23" s="7">
        <v>163034834.91</v>
      </c>
      <c r="M23" s="2"/>
    </row>
    <row r="24" spans="1:15" s="5" customFormat="1" ht="16.5" hidden="1" customHeight="1" x14ac:dyDescent="0.2">
      <c r="C24" s="102" t="s">
        <v>74</v>
      </c>
      <c r="D24" s="103"/>
      <c r="E24" s="103"/>
      <c r="F24" s="6">
        <v>61788767.000000007</v>
      </c>
      <c r="G24" s="6">
        <v>128094988.29000001</v>
      </c>
      <c r="H24" s="6">
        <v>90521063.940000013</v>
      </c>
      <c r="I24" s="6">
        <v>145666000</v>
      </c>
      <c r="J24" s="6">
        <v>27468690.839999996</v>
      </c>
      <c r="K24" s="6">
        <v>476354030.81818187</v>
      </c>
      <c r="L24" s="7">
        <v>0</v>
      </c>
      <c r="M24" s="2"/>
    </row>
    <row r="25" spans="1:15" s="5" customFormat="1" ht="16.5" hidden="1" customHeight="1" x14ac:dyDescent="0.2">
      <c r="C25" s="102" t="s">
        <v>75</v>
      </c>
      <c r="D25" s="103"/>
      <c r="E25" s="103"/>
      <c r="F25" s="6">
        <v>7099648730.9000006</v>
      </c>
      <c r="G25" s="6">
        <v>11811136161.820002</v>
      </c>
      <c r="H25" s="6">
        <v>12898801357.099998</v>
      </c>
      <c r="I25" s="6">
        <v>15155356119.430002</v>
      </c>
      <c r="J25" s="9">
        <f>16528779815.7-(1475000000-1500000000-500000000-975000000)*0</f>
        <v>16528779815.700001</v>
      </c>
      <c r="K25" s="6">
        <v>12350228348.38105</v>
      </c>
      <c r="L25" s="7">
        <v>-282821164.59999996</v>
      </c>
      <c r="M25" s="2"/>
    </row>
    <row r="26" spans="1:15" s="5" customFormat="1" ht="16.5" hidden="1" customHeight="1" x14ac:dyDescent="0.2">
      <c r="C26" s="102"/>
      <c r="D26" s="103"/>
      <c r="E26" s="103"/>
      <c r="F26" s="6"/>
      <c r="G26" s="6"/>
      <c r="H26" s="6"/>
      <c r="I26" s="6"/>
      <c r="J26" s="6"/>
      <c r="K26" s="6"/>
      <c r="L26" s="10"/>
      <c r="M26" s="2"/>
    </row>
    <row r="27" spans="1:15" s="5" customFormat="1" ht="16.5" hidden="1" customHeight="1" x14ac:dyDescent="0.2">
      <c r="C27" s="102" t="s">
        <v>9</v>
      </c>
      <c r="D27" s="103"/>
      <c r="E27" s="103"/>
      <c r="F27" s="3">
        <f t="shared" ref="F27:J27" si="2">F28</f>
        <v>0</v>
      </c>
      <c r="G27" s="3">
        <f t="shared" si="2"/>
        <v>0</v>
      </c>
      <c r="H27" s="3">
        <f t="shared" si="2"/>
        <v>0</v>
      </c>
      <c r="I27" s="3">
        <f t="shared" si="2"/>
        <v>0</v>
      </c>
      <c r="J27" s="3">
        <f t="shared" si="2"/>
        <v>0</v>
      </c>
      <c r="K27" s="3">
        <f>K28</f>
        <v>0</v>
      </c>
      <c r="L27" s="11">
        <f>SUBTOTAL(9,L28)</f>
        <v>32741735112.399998</v>
      </c>
      <c r="M27" s="2"/>
    </row>
    <row r="28" spans="1:15" s="5" customFormat="1" ht="16.5" hidden="1" customHeight="1" x14ac:dyDescent="0.2">
      <c r="C28" s="102" t="s">
        <v>10</v>
      </c>
      <c r="D28" s="103"/>
      <c r="E28" s="103"/>
      <c r="F28" s="6">
        <f>14979343684.32*0</f>
        <v>0</v>
      </c>
      <c r="G28" s="6">
        <f>13175982409.46*0</f>
        <v>0</v>
      </c>
      <c r="H28" s="6">
        <f>34476913801.3*0</f>
        <v>0</v>
      </c>
      <c r="I28" s="6">
        <f>5820563000*0</f>
        <v>0</v>
      </c>
      <c r="J28" s="6">
        <f>5594000000*0</f>
        <v>0</v>
      </c>
      <c r="K28" s="6">
        <f>3850000000*0</f>
        <v>0</v>
      </c>
      <c r="L28" s="10">
        <v>32741735112.399998</v>
      </c>
      <c r="M28" s="2"/>
    </row>
    <row r="29" spans="1:15" s="5" customFormat="1" ht="16.5" hidden="1" customHeight="1" thickBot="1" x14ac:dyDescent="0.25">
      <c r="C29" s="102"/>
      <c r="D29" s="103"/>
      <c r="E29" s="103"/>
      <c r="F29" s="6"/>
      <c r="G29" s="6"/>
      <c r="H29" s="6"/>
      <c r="I29" s="6"/>
      <c r="J29" s="6"/>
      <c r="K29" s="6"/>
      <c r="L29" s="10"/>
      <c r="M29" s="2"/>
    </row>
    <row r="30" spans="1:15" s="5" customFormat="1" ht="16.5" hidden="1" customHeight="1" thickBot="1" x14ac:dyDescent="0.25">
      <c r="C30" s="104" t="s">
        <v>11</v>
      </c>
      <c r="D30" s="105"/>
      <c r="E30" s="105"/>
      <c r="F30" s="12">
        <f t="shared" ref="F30:J30" si="3">F6+F20+F27</f>
        <v>56301813457.480011</v>
      </c>
      <c r="G30" s="12">
        <f t="shared" si="3"/>
        <v>64532382664.009995</v>
      </c>
      <c r="H30" s="12">
        <f t="shared" si="3"/>
        <v>72990544950.279984</v>
      </c>
      <c r="I30" s="12">
        <f t="shared" si="3"/>
        <v>81182211294.029999</v>
      </c>
      <c r="J30" s="12">
        <f t="shared" si="3"/>
        <v>80885461003.169998</v>
      </c>
      <c r="K30" s="12">
        <f>K6+K20+K27</f>
        <v>83727627175.417221</v>
      </c>
      <c r="L30" s="13">
        <f>L6+L20+L27</f>
        <v>117820550348.14838</v>
      </c>
      <c r="M30" s="2"/>
    </row>
    <row r="31" spans="1:15" s="70" customFormat="1" ht="12" x14ac:dyDescent="0.2">
      <c r="A31" s="69"/>
      <c r="C31" s="83" t="s">
        <v>12</v>
      </c>
      <c r="D31" s="75"/>
      <c r="E31" s="75"/>
      <c r="F31" s="84">
        <f>F32+F33+F34+F35+F36+F37+F38+F39+F40</f>
        <v>38036122077.13002</v>
      </c>
      <c r="G31" s="84">
        <f t="shared" ref="G31:N31" si="4">G32+G33+G34+G35+G36+G37+G38+G39+G40</f>
        <v>48714803905.119934</v>
      </c>
      <c r="H31" s="84">
        <f t="shared" si="4"/>
        <v>81352729755.43988</v>
      </c>
      <c r="I31" s="90">
        <f t="shared" si="4"/>
        <v>50996804029.679993</v>
      </c>
      <c r="J31" s="90">
        <f t="shared" si="4"/>
        <v>52678995705.540016</v>
      </c>
      <c r="K31" s="90">
        <f t="shared" si="4"/>
        <v>61151343355.059998</v>
      </c>
      <c r="L31" s="90">
        <f t="shared" si="4"/>
        <v>85254974495.710052</v>
      </c>
      <c r="M31" s="90">
        <f t="shared" si="4"/>
        <v>76187830480.900009</v>
      </c>
      <c r="N31" s="90">
        <f t="shared" si="4"/>
        <v>72768289669.63475</v>
      </c>
      <c r="O31" s="71"/>
    </row>
    <row r="32" spans="1:15" s="74" customFormat="1" ht="15" customHeight="1" x14ac:dyDescent="0.2">
      <c r="C32" s="75"/>
      <c r="D32" s="75" t="s">
        <v>13</v>
      </c>
      <c r="E32" s="75"/>
      <c r="F32" s="76">
        <v>11467550710.580021</v>
      </c>
      <c r="G32" s="76">
        <v>12707866293.419945</v>
      </c>
      <c r="H32" s="76">
        <v>13833965178.029846</v>
      </c>
      <c r="I32" s="91">
        <v>14274014276.96998</v>
      </c>
      <c r="J32" s="92">
        <v>15636609378.520004</v>
      </c>
      <c r="K32" s="91">
        <v>15961217323.629999</v>
      </c>
      <c r="L32" s="91">
        <v>16180087313.990011</v>
      </c>
      <c r="M32" s="93">
        <v>15166721460.690001</v>
      </c>
      <c r="N32" s="94">
        <v>16599611805.316839</v>
      </c>
      <c r="O32" s="78"/>
    </row>
    <row r="33" spans="1:15" s="74" customFormat="1" ht="15" customHeight="1" x14ac:dyDescent="0.2">
      <c r="C33" s="75"/>
      <c r="D33" s="75" t="s">
        <v>14</v>
      </c>
      <c r="E33" s="75"/>
      <c r="F33" s="76">
        <v>270791121.93999964</v>
      </c>
      <c r="G33" s="76">
        <v>526613595.40999943</v>
      </c>
      <c r="H33" s="76">
        <v>517403400.2000013</v>
      </c>
      <c r="I33" s="91">
        <v>621368650.22999918</v>
      </c>
      <c r="J33" s="92">
        <v>489492410.55000025</v>
      </c>
      <c r="K33" s="91">
        <v>728465134.96000004</v>
      </c>
      <c r="L33" s="91">
        <v>710376316.66999972</v>
      </c>
      <c r="M33" s="93">
        <v>981273063.88</v>
      </c>
      <c r="N33" s="94">
        <v>895619767.39818633</v>
      </c>
      <c r="O33" s="78"/>
    </row>
    <row r="34" spans="1:15" s="74" customFormat="1" ht="15" customHeight="1" x14ac:dyDescent="0.2">
      <c r="C34" s="75"/>
      <c r="D34" s="75" t="s">
        <v>15</v>
      </c>
      <c r="E34" s="75"/>
      <c r="F34" s="76">
        <v>2426577732.3699994</v>
      </c>
      <c r="G34" s="76">
        <v>4846836955.1000071</v>
      </c>
      <c r="H34" s="76">
        <v>3622447840.8500018</v>
      </c>
      <c r="I34" s="91">
        <v>4230205375.5200014</v>
      </c>
      <c r="J34" s="92">
        <v>3649645744.7100029</v>
      </c>
      <c r="K34" s="91">
        <v>2460542221.2600002</v>
      </c>
      <c r="L34" s="91">
        <v>3268911496.25</v>
      </c>
      <c r="M34" s="93">
        <v>3113394728.3299999</v>
      </c>
      <c r="N34" s="94">
        <v>3246823768.5265374</v>
      </c>
      <c r="O34" s="78"/>
    </row>
    <row r="35" spans="1:15" s="74" customFormat="1" ht="15" customHeight="1" x14ac:dyDescent="0.2">
      <c r="C35" s="75"/>
      <c r="D35" s="79" t="s">
        <v>16</v>
      </c>
      <c r="E35" s="75"/>
      <c r="F35" s="76">
        <v>16372648848.6</v>
      </c>
      <c r="G35" s="76">
        <v>19135165546.869984</v>
      </c>
      <c r="H35" s="76">
        <v>28726359678.64003</v>
      </c>
      <c r="I35" s="91">
        <v>21489179340.830002</v>
      </c>
      <c r="J35" s="92">
        <v>18874516153.980011</v>
      </c>
      <c r="K35" s="91">
        <v>20247490897.07</v>
      </c>
      <c r="L35" s="91">
        <v>21160156445.210026</v>
      </c>
      <c r="M35" s="94">
        <v>27003699887.619999</v>
      </c>
      <c r="N35" s="94">
        <v>29448090657.164032</v>
      </c>
      <c r="O35" s="78"/>
    </row>
    <row r="36" spans="1:15" s="74" customFormat="1" ht="15" customHeight="1" x14ac:dyDescent="0.2">
      <c r="C36" s="75"/>
      <c r="D36" s="79" t="s">
        <v>17</v>
      </c>
      <c r="E36" s="75"/>
      <c r="F36" s="76">
        <v>375568506.09000009</v>
      </c>
      <c r="G36" s="76">
        <v>834351257.01999998</v>
      </c>
      <c r="H36" s="76">
        <v>419423147.71999991</v>
      </c>
      <c r="I36" s="91">
        <v>565393382.71000004</v>
      </c>
      <c r="J36" s="92">
        <v>224854712.38</v>
      </c>
      <c r="K36" s="91">
        <v>423808482.95999998</v>
      </c>
      <c r="L36" s="91">
        <v>1258867266.1200001</v>
      </c>
      <c r="M36" s="93">
        <v>1050723297.41</v>
      </c>
      <c r="N36" s="94">
        <v>600847657.61099982</v>
      </c>
      <c r="O36" s="78"/>
    </row>
    <row r="37" spans="1:15" s="74" customFormat="1" ht="11.25" x14ac:dyDescent="0.2">
      <c r="C37" s="75"/>
      <c r="D37" s="79" t="s">
        <v>18</v>
      </c>
      <c r="E37" s="75"/>
      <c r="F37" s="76">
        <v>857027451.36000001</v>
      </c>
      <c r="G37" s="76">
        <v>2473849685.9100008</v>
      </c>
      <c r="H37" s="76">
        <v>1347888875.1499994</v>
      </c>
      <c r="I37" s="91">
        <v>485123174.1099999</v>
      </c>
      <c r="J37" s="92">
        <v>341664033.41000009</v>
      </c>
      <c r="K37" s="91">
        <v>37306255.020000003</v>
      </c>
      <c r="L37" s="91">
        <v>593916779.57999992</v>
      </c>
      <c r="M37" s="93">
        <v>686754377.45000005</v>
      </c>
      <c r="N37" s="94">
        <v>426607873.00999993</v>
      </c>
      <c r="O37" s="78"/>
    </row>
    <row r="38" spans="1:15" s="74" customFormat="1" ht="15" customHeight="1" x14ac:dyDescent="0.2">
      <c r="C38" s="75"/>
      <c r="D38" s="79" t="s">
        <v>19</v>
      </c>
      <c r="E38" s="75"/>
      <c r="F38" s="76">
        <v>4000000</v>
      </c>
      <c r="G38" s="76">
        <v>0</v>
      </c>
      <c r="H38" s="76">
        <v>0</v>
      </c>
      <c r="I38" s="91">
        <v>50000</v>
      </c>
      <c r="J38" s="92">
        <v>994130183.81000018</v>
      </c>
      <c r="K38" s="91">
        <v>188311152.41999999</v>
      </c>
      <c r="L38" s="91">
        <v>496360690.06999999</v>
      </c>
      <c r="M38" s="93">
        <v>507521761.10000002</v>
      </c>
      <c r="N38" s="94">
        <v>1474411099.3799999</v>
      </c>
      <c r="O38" s="78"/>
    </row>
    <row r="39" spans="1:15" s="74" customFormat="1" ht="15" customHeight="1" x14ac:dyDescent="0.2">
      <c r="C39" s="75"/>
      <c r="D39" s="79" t="s">
        <v>20</v>
      </c>
      <c r="E39" s="75"/>
      <c r="F39" s="76">
        <f>92599735.05+F166</f>
        <v>4629275570.079999</v>
      </c>
      <c r="G39" s="76">
        <f>G166</f>
        <v>4804522041.8499975</v>
      </c>
      <c r="H39" s="76">
        <v>5305144078.5500002</v>
      </c>
      <c r="I39" s="91">
        <v>5580554144.8699999</v>
      </c>
      <c r="J39" s="92">
        <v>5874821615.4299994</v>
      </c>
      <c r="K39" s="91">
        <v>6763424618.7600002</v>
      </c>
      <c r="L39" s="91">
        <v>7975194423.8400126</v>
      </c>
      <c r="M39" s="94">
        <v>8024637639.8699999</v>
      </c>
      <c r="N39" s="94">
        <v>9111019987.4639969</v>
      </c>
      <c r="O39" s="78"/>
    </row>
    <row r="40" spans="1:15" s="74" customFormat="1" ht="11.25" x14ac:dyDescent="0.2">
      <c r="C40" s="75"/>
      <c r="D40" s="79" t="s">
        <v>21</v>
      </c>
      <c r="E40" s="75"/>
      <c r="F40" s="76">
        <f t="shared" ref="F40:G40" si="5">F42+F43</f>
        <v>1632682136.1099999</v>
      </c>
      <c r="G40" s="76">
        <f t="shared" si="5"/>
        <v>3385598529.54</v>
      </c>
      <c r="H40" s="76">
        <v>27580097556.299999</v>
      </c>
      <c r="I40" s="91">
        <v>3750915684.4400005</v>
      </c>
      <c r="J40" s="92">
        <v>6593261472.75</v>
      </c>
      <c r="K40" s="91">
        <v>14340777268.98</v>
      </c>
      <c r="L40" s="91">
        <v>33611103763.980003</v>
      </c>
      <c r="M40" s="92">
        <v>19653104264.549999</v>
      </c>
      <c r="N40" s="94">
        <v>10965257053.764162</v>
      </c>
      <c r="O40" s="78"/>
    </row>
    <row r="41" spans="1:15" ht="14.25" hidden="1" customHeight="1" x14ac:dyDescent="0.2">
      <c r="C41" s="75"/>
      <c r="D41" s="79"/>
      <c r="E41" s="75" t="s">
        <v>22</v>
      </c>
      <c r="F41" s="85">
        <f>9596692731.26*0</f>
        <v>0</v>
      </c>
      <c r="G41" s="85">
        <f>7752440838.21*0</f>
        <v>0</v>
      </c>
      <c r="H41" s="85"/>
      <c r="I41" s="95"/>
      <c r="J41" s="96"/>
      <c r="K41" s="91"/>
      <c r="L41" s="91"/>
      <c r="M41" s="93"/>
      <c r="N41" s="94"/>
    </row>
    <row r="42" spans="1:15" ht="14.25" hidden="1" customHeight="1" x14ac:dyDescent="0.2">
      <c r="C42" s="75"/>
      <c r="D42" s="79"/>
      <c r="E42" s="75" t="s">
        <v>23</v>
      </c>
      <c r="F42" s="86">
        <v>1128769690.5699999</v>
      </c>
      <c r="G42" s="86">
        <v>2263853496.5599995</v>
      </c>
      <c r="H42" s="86"/>
      <c r="I42" s="97"/>
      <c r="J42" s="98"/>
      <c r="K42" s="91"/>
      <c r="L42" s="91"/>
      <c r="M42" s="93"/>
      <c r="N42" s="94"/>
    </row>
    <row r="43" spans="1:15" ht="14.25" hidden="1" customHeight="1" x14ac:dyDescent="0.2">
      <c r="C43" s="75"/>
      <c r="D43" s="79"/>
      <c r="E43" s="75" t="s">
        <v>24</v>
      </c>
      <c r="F43" s="76">
        <v>503912445.54000002</v>
      </c>
      <c r="G43" s="76">
        <v>1121745032.9800003</v>
      </c>
      <c r="H43" s="76"/>
      <c r="I43" s="91"/>
      <c r="J43" s="92"/>
      <c r="K43" s="91"/>
      <c r="L43" s="91"/>
      <c r="M43" s="93"/>
      <c r="N43" s="94"/>
    </row>
    <row r="44" spans="1:15" ht="12" hidden="1" customHeight="1" x14ac:dyDescent="0.2">
      <c r="C44" s="75"/>
      <c r="D44" s="75"/>
      <c r="E44" s="75" t="s">
        <v>25</v>
      </c>
      <c r="F44" s="76"/>
      <c r="G44" s="76"/>
      <c r="H44" s="76"/>
      <c r="I44" s="91"/>
      <c r="J44" s="92"/>
      <c r="K44" s="91"/>
      <c r="L44" s="91"/>
      <c r="M44" s="93"/>
      <c r="N44" s="94"/>
    </row>
    <row r="45" spans="1:15" s="70" customFormat="1" ht="15.75" customHeight="1" x14ac:dyDescent="0.2">
      <c r="A45" s="72"/>
      <c r="C45" s="83" t="s">
        <v>26</v>
      </c>
      <c r="D45" s="75"/>
      <c r="E45" s="75"/>
      <c r="F45" s="84">
        <f>F46+F47+F48+F49+F50+F51+F52+F53+F54</f>
        <v>21381059415.469967</v>
      </c>
      <c r="G45" s="84">
        <f t="shared" ref="G45:N45" si="6">G46+G47+G48+G49+G50+G51+G52+G53+G54</f>
        <v>24728546292.660004</v>
      </c>
      <c r="H45" s="84">
        <f t="shared" si="6"/>
        <v>27058022531.129898</v>
      </c>
      <c r="I45" s="90">
        <f t="shared" si="6"/>
        <v>33340295772.460003</v>
      </c>
      <c r="J45" s="99">
        <f t="shared" si="6"/>
        <v>33952476677.299995</v>
      </c>
      <c r="K45" s="90">
        <f t="shared" si="6"/>
        <v>31091638766.010002</v>
      </c>
      <c r="L45" s="90">
        <f t="shared" si="6"/>
        <v>32521373964.069973</v>
      </c>
      <c r="M45" s="90">
        <f t="shared" si="6"/>
        <v>33783379579.790001</v>
      </c>
      <c r="N45" s="90">
        <f t="shared" si="6"/>
        <v>33920391170.989971</v>
      </c>
      <c r="O45" s="71"/>
    </row>
    <row r="46" spans="1:15" s="74" customFormat="1" ht="15" customHeight="1" x14ac:dyDescent="0.2">
      <c r="C46" s="75"/>
      <c r="D46" s="75" t="s">
        <v>13</v>
      </c>
      <c r="E46" s="75"/>
      <c r="F46" s="76">
        <v>27494947.279999997</v>
      </c>
      <c r="G46" s="76">
        <v>2745685.6400000006</v>
      </c>
      <c r="H46" s="76">
        <v>1778378.6</v>
      </c>
      <c r="I46" s="91">
        <v>511250610.67000002</v>
      </c>
      <c r="J46" s="92">
        <v>14353805.739999998</v>
      </c>
      <c r="K46" s="91">
        <v>20263958.469999999</v>
      </c>
      <c r="L46" s="91">
        <v>8586525.9800000023</v>
      </c>
      <c r="M46" s="94">
        <v>681091779.86000001</v>
      </c>
      <c r="N46" s="94">
        <v>290229076.94</v>
      </c>
      <c r="O46" s="78"/>
    </row>
    <row r="47" spans="1:15" s="74" customFormat="1" ht="15" customHeight="1" x14ac:dyDescent="0.2">
      <c r="C47" s="75"/>
      <c r="D47" s="75" t="s">
        <v>14</v>
      </c>
      <c r="E47" s="75"/>
      <c r="F47" s="76">
        <v>16255240.800000001</v>
      </c>
      <c r="G47" s="76">
        <v>93409368.939999998</v>
      </c>
      <c r="H47" s="76">
        <v>96092087.290000007</v>
      </c>
      <c r="I47" s="91">
        <v>94595192.099999964</v>
      </c>
      <c r="J47" s="92">
        <v>59191085.499999985</v>
      </c>
      <c r="K47" s="91">
        <v>58660169.659999996</v>
      </c>
      <c r="L47" s="91">
        <v>35549230.380000003</v>
      </c>
      <c r="M47" s="94">
        <v>36353907.280000001</v>
      </c>
      <c r="N47" s="94">
        <v>113610.84</v>
      </c>
      <c r="O47" s="78"/>
    </row>
    <row r="48" spans="1:15" s="74" customFormat="1" ht="15" customHeight="1" x14ac:dyDescent="0.2">
      <c r="C48" s="75"/>
      <c r="D48" s="75" t="s">
        <v>15</v>
      </c>
      <c r="E48" s="75"/>
      <c r="F48" s="76">
        <v>48056653.450000003</v>
      </c>
      <c r="G48" s="76">
        <v>172025525.15000001</v>
      </c>
      <c r="H48" s="76">
        <v>90201209.839999989</v>
      </c>
      <c r="I48" s="91">
        <v>207431969.81999987</v>
      </c>
      <c r="J48" s="92">
        <v>132472782.76000004</v>
      </c>
      <c r="K48" s="91">
        <v>280755375.20999998</v>
      </c>
      <c r="L48" s="91">
        <v>379769134.61999989</v>
      </c>
      <c r="M48" s="94">
        <v>270221376.89999998</v>
      </c>
      <c r="N48" s="94">
        <v>1492655.05</v>
      </c>
      <c r="O48" s="78"/>
    </row>
    <row r="49" spans="3:15" s="74" customFormat="1" ht="15" customHeight="1" x14ac:dyDescent="0.2">
      <c r="C49" s="75"/>
      <c r="D49" s="79" t="s">
        <v>16</v>
      </c>
      <c r="E49" s="75"/>
      <c r="F49" s="76">
        <v>1461240484.9483645</v>
      </c>
      <c r="G49" s="76">
        <v>1370865496.2600002</v>
      </c>
      <c r="H49" s="76">
        <v>931531395.13999987</v>
      </c>
      <c r="I49" s="91">
        <v>374939883.33999997</v>
      </c>
      <c r="J49" s="92">
        <v>132855540.00999998</v>
      </c>
      <c r="K49" s="91">
        <v>57506152.799999997</v>
      </c>
      <c r="L49" s="91">
        <v>7093600.4100000001</v>
      </c>
      <c r="M49" s="94">
        <v>4686235.5</v>
      </c>
      <c r="N49" s="94">
        <v>2816850.964532678</v>
      </c>
      <c r="O49" s="78"/>
    </row>
    <row r="50" spans="3:15" s="74" customFormat="1" ht="15" customHeight="1" x14ac:dyDescent="0.2">
      <c r="C50" s="75"/>
      <c r="D50" s="79" t="s">
        <v>17</v>
      </c>
      <c r="E50" s="75"/>
      <c r="F50" s="76">
        <v>380849611.74000001</v>
      </c>
      <c r="G50" s="76">
        <v>436366198.97999996</v>
      </c>
      <c r="H50" s="76">
        <v>222432353.55000007</v>
      </c>
      <c r="I50" s="91">
        <v>318694406.91000009</v>
      </c>
      <c r="J50" s="92">
        <v>272516316.32999998</v>
      </c>
      <c r="K50" s="91">
        <v>95770952.730000004</v>
      </c>
      <c r="L50" s="91">
        <v>228122260.50999999</v>
      </c>
      <c r="M50" s="94">
        <v>290729260.94999999</v>
      </c>
      <c r="N50" s="94">
        <v>409696291.7700001</v>
      </c>
      <c r="O50" s="78"/>
    </row>
    <row r="51" spans="3:15" s="74" customFormat="1" ht="11.25" x14ac:dyDescent="0.2">
      <c r="C51" s="75"/>
      <c r="D51" s="79" t="s">
        <v>18</v>
      </c>
      <c r="E51" s="75"/>
      <c r="F51" s="76">
        <v>286669965.52000004</v>
      </c>
      <c r="G51" s="76">
        <v>421591174.28999996</v>
      </c>
      <c r="H51" s="76">
        <v>872447079.15999973</v>
      </c>
      <c r="I51" s="91">
        <v>273519180.56999999</v>
      </c>
      <c r="J51" s="92">
        <v>89159600.530000001</v>
      </c>
      <c r="K51" s="91">
        <v>34390058.460000001</v>
      </c>
      <c r="L51" s="91">
        <v>623348239.77999997</v>
      </c>
      <c r="M51" s="94">
        <v>228669087.16999999</v>
      </c>
      <c r="N51" s="94">
        <v>595906482.31799984</v>
      </c>
      <c r="O51" s="78"/>
    </row>
    <row r="52" spans="3:15" s="74" customFormat="1" ht="15" customHeight="1" x14ac:dyDescent="0.2">
      <c r="C52" s="75"/>
      <c r="D52" s="79" t="s">
        <v>19</v>
      </c>
      <c r="E52" s="75"/>
      <c r="F52" s="76">
        <v>0</v>
      </c>
      <c r="G52" s="76"/>
      <c r="H52" s="76"/>
      <c r="I52" s="100">
        <v>0</v>
      </c>
      <c r="J52" s="92">
        <v>2348624927.7799997</v>
      </c>
      <c r="K52" s="91">
        <v>907080921.60000002</v>
      </c>
      <c r="L52" s="91">
        <v>1596058410.73</v>
      </c>
      <c r="M52" s="94">
        <v>670930752.45000005</v>
      </c>
      <c r="N52" s="94">
        <v>4644581.7</v>
      </c>
      <c r="O52" s="78"/>
    </row>
    <row r="53" spans="3:15" s="74" customFormat="1" ht="15" customHeight="1" x14ac:dyDescent="0.2">
      <c r="C53" s="75"/>
      <c r="D53" s="79" t="s">
        <v>20</v>
      </c>
      <c r="E53" s="75"/>
      <c r="F53" s="76">
        <f>23697168346.7616-F166</f>
        <v>19160492511.731602</v>
      </c>
      <c r="G53" s="76">
        <f>27036064885.25-G166</f>
        <v>22231542843.400002</v>
      </c>
      <c r="H53" s="76">
        <v>24843540027.549896</v>
      </c>
      <c r="I53" s="91">
        <v>31559864529.050003</v>
      </c>
      <c r="J53" s="92">
        <v>30903302618.649998</v>
      </c>
      <c r="K53" s="91">
        <v>29637211177.080002</v>
      </c>
      <c r="L53" s="91">
        <v>29642846561.659973</v>
      </c>
      <c r="M53" s="94">
        <v>31495330200.889999</v>
      </c>
      <c r="N53" s="94">
        <v>32594587593.629662</v>
      </c>
      <c r="O53" s="78"/>
    </row>
    <row r="54" spans="3:15" s="74" customFormat="1" ht="11.25" x14ac:dyDescent="0.2">
      <c r="C54" s="75"/>
      <c r="D54" s="79" t="s">
        <v>21</v>
      </c>
      <c r="E54" s="75"/>
      <c r="F54" s="76"/>
      <c r="G54" s="76">
        <v>0</v>
      </c>
      <c r="H54" s="76"/>
      <c r="I54" s="100">
        <v>0</v>
      </c>
      <c r="J54" s="100">
        <v>0</v>
      </c>
      <c r="K54" s="100">
        <v>0</v>
      </c>
      <c r="L54" s="100">
        <v>0</v>
      </c>
      <c r="M54" s="94">
        <v>105366978.79000001</v>
      </c>
      <c r="N54" s="94">
        <v>20904027.777777776</v>
      </c>
      <c r="O54" s="78"/>
    </row>
    <row r="55" spans="3:15" ht="15" customHeight="1" x14ac:dyDescent="0.2">
      <c r="C55" s="75"/>
      <c r="D55" s="75"/>
      <c r="E55" s="75"/>
      <c r="F55" s="76"/>
      <c r="G55" s="76"/>
      <c r="H55" s="76"/>
      <c r="I55" s="91"/>
      <c r="J55" s="91"/>
      <c r="K55" s="101"/>
      <c r="L55" s="101"/>
      <c r="M55" s="94"/>
      <c r="N55" s="94"/>
    </row>
    <row r="56" spans="3:15" s="73" customFormat="1" ht="15" customHeight="1" x14ac:dyDescent="0.2">
      <c r="C56" s="87" t="s">
        <v>27</v>
      </c>
      <c r="D56" s="77"/>
      <c r="E56" s="88"/>
      <c r="F56" s="89">
        <f t="shared" ref="F56:L56" si="7">F31+F45</f>
        <v>59417181492.599991</v>
      </c>
      <c r="G56" s="88">
        <f t="shared" si="7"/>
        <v>73443350197.779938</v>
      </c>
      <c r="H56" s="87">
        <f t="shared" si="7"/>
        <v>108410752286.56978</v>
      </c>
      <c r="I56" s="99">
        <f t="shared" si="7"/>
        <v>84337099802.139999</v>
      </c>
      <c r="J56" s="99">
        <f t="shared" si="7"/>
        <v>86631472382.840012</v>
      </c>
      <c r="K56" s="99">
        <f t="shared" si="7"/>
        <v>92242982121.070007</v>
      </c>
      <c r="L56" s="99">
        <f t="shared" si="7"/>
        <v>117776348459.78003</v>
      </c>
      <c r="M56" s="99">
        <f>M31+M45</f>
        <v>109971210060.69</v>
      </c>
      <c r="N56" s="99">
        <f>N31+N45</f>
        <v>106688680840.62473</v>
      </c>
    </row>
    <row r="57" spans="3:15" ht="25.5" customHeight="1" x14ac:dyDescent="0.2">
      <c r="C57" s="80" t="s">
        <v>78</v>
      </c>
      <c r="D57" s="22"/>
      <c r="E57" s="22"/>
      <c r="F57" s="19"/>
      <c r="G57" s="19"/>
      <c r="H57" s="19"/>
      <c r="I57" s="19"/>
      <c r="J57" s="19"/>
      <c r="L57" s="15"/>
      <c r="M57" s="31"/>
    </row>
    <row r="58" spans="3:15" ht="15.75" customHeight="1" x14ac:dyDescent="0.2">
      <c r="C58" s="16"/>
      <c r="D58" s="22"/>
      <c r="E58" s="22"/>
      <c r="F58" s="19"/>
      <c r="G58" s="19"/>
      <c r="H58" s="19"/>
      <c r="I58" s="19"/>
      <c r="J58" s="19"/>
      <c r="K58" s="16"/>
      <c r="L58" s="16"/>
      <c r="M58" s="67"/>
    </row>
    <row r="59" spans="3:15" ht="15.75" hidden="1" customHeight="1" x14ac:dyDescent="0.2">
      <c r="C59" s="16"/>
      <c r="D59" s="22"/>
      <c r="E59" s="22" t="s">
        <v>28</v>
      </c>
      <c r="F59" s="19"/>
      <c r="G59" s="19"/>
      <c r="H59" s="19"/>
      <c r="I59" s="19"/>
      <c r="J59" s="19"/>
      <c r="K59" s="24">
        <f t="shared" ref="K59:L59" si="8">K31-K39</f>
        <v>54387918736.299995</v>
      </c>
      <c r="L59" s="24">
        <f t="shared" si="8"/>
        <v>77279780071.870041</v>
      </c>
      <c r="M59" s="31"/>
    </row>
    <row r="60" spans="3:15" ht="15.75" hidden="1" customHeight="1" x14ac:dyDescent="0.2">
      <c r="C60" s="16"/>
      <c r="D60" s="22"/>
      <c r="E60" s="25" t="s">
        <v>29</v>
      </c>
      <c r="F60" s="19"/>
      <c r="G60" s="19"/>
      <c r="H60" s="19"/>
      <c r="I60" s="19"/>
      <c r="J60" s="19"/>
      <c r="K60" s="19">
        <v>1159000000</v>
      </c>
      <c r="L60" s="19">
        <v>1286000000</v>
      </c>
      <c r="M60" s="31"/>
    </row>
    <row r="61" spans="3:15" ht="15.75" hidden="1" customHeight="1" x14ac:dyDescent="0.2">
      <c r="C61" s="16"/>
      <c r="D61" s="22"/>
      <c r="E61" s="25" t="s">
        <v>30</v>
      </c>
      <c r="F61" s="19"/>
      <c r="G61" s="19"/>
      <c r="H61" s="19"/>
      <c r="I61" s="19"/>
      <c r="J61" s="19"/>
      <c r="K61" s="19"/>
      <c r="L61" s="19">
        <v>2389000000</v>
      </c>
      <c r="M61" s="31"/>
    </row>
    <row r="62" spans="3:15" ht="15.75" hidden="1" customHeight="1" x14ac:dyDescent="0.2">
      <c r="C62" s="16"/>
      <c r="D62" s="22"/>
      <c r="E62" s="25" t="s">
        <v>31</v>
      </c>
      <c r="F62" s="19"/>
      <c r="G62" s="19"/>
      <c r="H62" s="19"/>
      <c r="I62" s="19"/>
      <c r="J62" s="19"/>
      <c r="K62" s="19">
        <v>5290000000</v>
      </c>
      <c r="L62" s="19">
        <v>2241000000</v>
      </c>
      <c r="M62" s="31"/>
    </row>
    <row r="63" spans="3:15" ht="15.75" hidden="1" customHeight="1" x14ac:dyDescent="0.2">
      <c r="C63" s="16"/>
      <c r="D63" s="22"/>
      <c r="E63" s="22"/>
      <c r="F63" s="19"/>
      <c r="G63" s="19"/>
      <c r="H63" s="19"/>
      <c r="I63" s="19"/>
      <c r="J63" s="19"/>
      <c r="K63" s="16"/>
      <c r="L63" s="16"/>
      <c r="M63" s="31"/>
    </row>
    <row r="64" spans="3:15" ht="15.75" hidden="1" customHeight="1" x14ac:dyDescent="0.2">
      <c r="C64" s="16"/>
      <c r="D64" s="22"/>
      <c r="E64" s="22"/>
      <c r="F64" s="19"/>
      <c r="G64" s="19"/>
      <c r="H64" s="19"/>
      <c r="I64" s="19"/>
      <c r="J64" s="19"/>
      <c r="K64" s="24">
        <f>K59-K60-K62-K61</f>
        <v>47938918736.299995</v>
      </c>
      <c r="L64" s="24">
        <f>L59-L60-L62-L61</f>
        <v>71363780071.870041</v>
      </c>
      <c r="M64" s="31"/>
    </row>
    <row r="65" spans="3:14" ht="15.75" hidden="1" customHeight="1" x14ac:dyDescent="0.2">
      <c r="C65" s="16"/>
      <c r="D65" s="22"/>
      <c r="E65" s="22"/>
      <c r="F65" s="19"/>
      <c r="G65" s="19"/>
      <c r="H65" s="19"/>
      <c r="I65" s="19"/>
      <c r="J65" s="19"/>
      <c r="K65" s="16"/>
      <c r="L65" s="16"/>
      <c r="M65" s="31"/>
    </row>
    <row r="66" spans="3:14" ht="15.75" hidden="1" customHeight="1" x14ac:dyDescent="0.2">
      <c r="C66" s="16"/>
      <c r="D66" s="22"/>
      <c r="E66" s="26" t="s">
        <v>32</v>
      </c>
      <c r="F66" s="19"/>
      <c r="G66" s="19"/>
      <c r="H66" s="19"/>
      <c r="I66" s="19"/>
      <c r="J66" s="19"/>
      <c r="K66" s="19">
        <v>1133000000</v>
      </c>
      <c r="L66" s="19">
        <f>1195*1000000</f>
        <v>1195000000</v>
      </c>
      <c r="M66" s="31"/>
    </row>
    <row r="67" spans="3:14" ht="15.75" hidden="1" customHeight="1" x14ac:dyDescent="0.2">
      <c r="C67" s="16"/>
      <c r="D67" s="22"/>
      <c r="E67" s="27" t="s">
        <v>33</v>
      </c>
      <c r="F67" s="17"/>
      <c r="G67" s="17"/>
      <c r="H67" s="17"/>
      <c r="I67" s="17"/>
      <c r="J67" s="17"/>
      <c r="K67" s="17">
        <f>38600000000/1000000</f>
        <v>38600</v>
      </c>
      <c r="L67" s="17">
        <f>(41400*1000000)/1000000</f>
        <v>41400</v>
      </c>
      <c r="M67" s="31"/>
    </row>
    <row r="68" spans="3:14" ht="15.75" hidden="1" customHeight="1" x14ac:dyDescent="0.2">
      <c r="C68" s="16"/>
      <c r="D68" s="22"/>
      <c r="E68" s="27" t="s">
        <v>34</v>
      </c>
      <c r="F68" s="19"/>
      <c r="G68" s="19"/>
      <c r="H68" s="19"/>
      <c r="I68" s="19"/>
      <c r="J68" s="19"/>
      <c r="K68" s="18">
        <f t="shared" ref="K68:L68" si="9">(K64+K66)/1000000</f>
        <v>49071.918736299995</v>
      </c>
      <c r="L68" s="18">
        <f t="shared" si="9"/>
        <v>72558.780071870046</v>
      </c>
      <c r="M68" s="31"/>
    </row>
    <row r="69" spans="3:14" ht="19.5" hidden="1" customHeight="1" x14ac:dyDescent="0.2">
      <c r="C69" s="16"/>
      <c r="D69" s="22"/>
      <c r="E69" s="28" t="s">
        <v>35</v>
      </c>
      <c r="F69" s="29"/>
      <c r="G69" s="29"/>
      <c r="H69" s="29"/>
      <c r="I69" s="29"/>
      <c r="J69" s="29"/>
      <c r="K69" s="30">
        <f t="shared" ref="K69:L69" si="10">K67-K68</f>
        <v>-10471.918736299995</v>
      </c>
      <c r="L69" s="30">
        <f t="shared" si="10"/>
        <v>-31158.780071870046</v>
      </c>
      <c r="M69" s="31"/>
    </row>
    <row r="70" spans="3:14" hidden="1" x14ac:dyDescent="0.2">
      <c r="M70" s="31"/>
    </row>
    <row r="71" spans="3:14" ht="15.75" hidden="1" customHeight="1" x14ac:dyDescent="0.2">
      <c r="C71" s="16"/>
      <c r="D71" s="22"/>
      <c r="E71" s="22"/>
      <c r="F71" s="19"/>
      <c r="G71" s="19"/>
      <c r="H71" s="19"/>
      <c r="I71" s="19"/>
      <c r="J71" s="19"/>
      <c r="K71" s="16"/>
      <c r="L71" s="16"/>
      <c r="M71" s="31"/>
    </row>
    <row r="72" spans="3:14" ht="15.75" hidden="1" customHeight="1" x14ac:dyDescent="0.2">
      <c r="C72" s="16"/>
      <c r="D72" s="22"/>
      <c r="E72" s="22"/>
      <c r="F72" s="19"/>
      <c r="H72" s="19"/>
      <c r="I72" s="19"/>
      <c r="J72" s="19"/>
      <c r="K72" s="16"/>
      <c r="M72" s="31"/>
    </row>
    <row r="73" spans="3:14" ht="15.75" hidden="1" customHeight="1" x14ac:dyDescent="0.2">
      <c r="C73" s="16"/>
      <c r="D73" s="22"/>
      <c r="E73" s="22"/>
      <c r="F73" s="19"/>
      <c r="G73" s="17" t="s">
        <v>36</v>
      </c>
      <c r="H73" s="19"/>
      <c r="I73" s="19"/>
      <c r="J73" s="19"/>
      <c r="K73" s="16"/>
      <c r="L73" s="15" t="s">
        <v>37</v>
      </c>
      <c r="M73" s="31"/>
    </row>
    <row r="74" spans="3:14" ht="15.75" hidden="1" customHeight="1" x14ac:dyDescent="0.2">
      <c r="C74" s="16"/>
      <c r="D74" s="22"/>
      <c r="F74" s="19"/>
      <c r="G74" s="19"/>
      <c r="H74" s="19"/>
      <c r="I74" s="19"/>
      <c r="J74" s="19"/>
      <c r="K74" s="16"/>
      <c r="L74" s="16"/>
      <c r="M74" s="31"/>
    </row>
    <row r="75" spans="3:14" ht="15.75" customHeight="1" x14ac:dyDescent="0.2">
      <c r="C75" s="16"/>
      <c r="D75" s="22"/>
      <c r="E75" s="22"/>
      <c r="F75" s="19"/>
      <c r="G75" s="19"/>
      <c r="H75" s="19"/>
      <c r="I75" s="19"/>
      <c r="J75" s="19"/>
      <c r="K75" s="16"/>
      <c r="L75" s="16"/>
      <c r="M75" s="49"/>
      <c r="N75" s="31"/>
    </row>
    <row r="76" spans="3:14" ht="15.75" customHeight="1" x14ac:dyDescent="0.2">
      <c r="C76" s="16"/>
      <c r="D76" s="22"/>
      <c r="E76" s="22"/>
      <c r="F76" s="19"/>
      <c r="G76" s="19"/>
      <c r="H76" s="19"/>
      <c r="I76" s="19"/>
      <c r="J76" s="19"/>
      <c r="K76" s="16"/>
      <c r="L76" s="16"/>
      <c r="M76" s="31"/>
      <c r="N76" s="40"/>
    </row>
    <row r="77" spans="3:14" x14ac:dyDescent="0.2">
      <c r="M77" s="31"/>
    </row>
    <row r="78" spans="3:14" x14ac:dyDescent="0.2">
      <c r="M78" s="31"/>
    </row>
    <row r="79" spans="3:14" x14ac:dyDescent="0.2">
      <c r="M79" s="31"/>
    </row>
    <row r="80" spans="3:14" x14ac:dyDescent="0.2">
      <c r="M80" s="31"/>
    </row>
    <row r="81" spans="13:13" x14ac:dyDescent="0.2">
      <c r="M81" s="31"/>
    </row>
    <row r="82" spans="13:13" x14ac:dyDescent="0.2">
      <c r="M82" s="31"/>
    </row>
    <row r="83" spans="13:13" x14ac:dyDescent="0.2">
      <c r="M83" s="31"/>
    </row>
    <row r="84" spans="13:13" x14ac:dyDescent="0.2">
      <c r="M84" s="31"/>
    </row>
    <row r="85" spans="13:13" x14ac:dyDescent="0.2">
      <c r="M85" s="31"/>
    </row>
    <row r="86" spans="13:13" x14ac:dyDescent="0.2">
      <c r="M86" s="31"/>
    </row>
    <row r="87" spans="13:13" x14ac:dyDescent="0.2">
      <c r="M87" s="31"/>
    </row>
    <row r="88" spans="13:13" x14ac:dyDescent="0.2">
      <c r="M88" s="31"/>
    </row>
    <row r="89" spans="13:13" x14ac:dyDescent="0.2">
      <c r="M89" s="31"/>
    </row>
    <row r="90" spans="13:13" x14ac:dyDescent="0.2">
      <c r="M90" s="31"/>
    </row>
    <row r="91" spans="13:13" x14ac:dyDescent="0.2">
      <c r="M91" s="31"/>
    </row>
    <row r="92" spans="13:13" x14ac:dyDescent="0.2">
      <c r="M92" s="31"/>
    </row>
    <row r="93" spans="13:13" x14ac:dyDescent="0.2">
      <c r="M93" s="31"/>
    </row>
    <row r="94" spans="13:13" x14ac:dyDescent="0.2">
      <c r="M94" s="31"/>
    </row>
    <row r="95" spans="13:13" x14ac:dyDescent="0.2">
      <c r="M95" s="31"/>
    </row>
    <row r="96" spans="13:13" x14ac:dyDescent="0.2">
      <c r="M96" s="31"/>
    </row>
    <row r="97" spans="7:13" ht="13.5" thickBot="1" x14ac:dyDescent="0.25">
      <c r="G97" s="32" t="s">
        <v>38</v>
      </c>
      <c r="H97" s="33"/>
      <c r="I97" s="33"/>
      <c r="J97" s="33"/>
      <c r="K97" s="34"/>
      <c r="M97" s="31"/>
    </row>
    <row r="98" spans="7:13" ht="5.25" customHeight="1" x14ac:dyDescent="0.2">
      <c r="G98" s="17"/>
      <c r="H98" s="19"/>
      <c r="I98" s="19"/>
      <c r="J98" s="19"/>
      <c r="K98" s="16"/>
      <c r="M98" s="31"/>
    </row>
    <row r="99" spans="7:13" x14ac:dyDescent="0.2">
      <c r="G99" s="35"/>
      <c r="H99" s="35"/>
      <c r="I99" s="36" t="s">
        <v>39</v>
      </c>
      <c r="J99" s="36" t="s">
        <v>40</v>
      </c>
      <c r="K99" s="36" t="s">
        <v>41</v>
      </c>
      <c r="M99" s="31"/>
    </row>
    <row r="100" spans="7:13" x14ac:dyDescent="0.2">
      <c r="G100" s="37" t="s">
        <v>42</v>
      </c>
      <c r="I100" s="38">
        <f>SUBTOTAL(9,I101)</f>
        <v>2339</v>
      </c>
      <c r="J100" s="38">
        <f t="shared" ref="J100:K100" si="11">SUBTOTAL(9,J101)</f>
        <v>2105</v>
      </c>
      <c r="K100" s="38">
        <f t="shared" si="11"/>
        <v>234</v>
      </c>
      <c r="M100" s="31"/>
    </row>
    <row r="101" spans="7:13" x14ac:dyDescent="0.2">
      <c r="G101" s="39" t="s">
        <v>43</v>
      </c>
      <c r="I101" s="31">
        <v>2339</v>
      </c>
      <c r="J101" s="31">
        <v>2105</v>
      </c>
      <c r="K101" s="40">
        <f>I101-J101</f>
        <v>234</v>
      </c>
      <c r="M101" s="31"/>
    </row>
    <row r="102" spans="7:13" x14ac:dyDescent="0.2">
      <c r="G102" s="37" t="s">
        <v>44</v>
      </c>
      <c r="I102" s="38">
        <f>SUBTOTAL(9,I103:I107)</f>
        <v>7770</v>
      </c>
      <c r="J102" s="38">
        <f t="shared" ref="J102:K102" si="12">SUBTOTAL(9,J103:J107)</f>
        <v>6866</v>
      </c>
      <c r="K102" s="41">
        <f t="shared" si="12"/>
        <v>904</v>
      </c>
      <c r="M102" s="31"/>
    </row>
    <row r="103" spans="7:13" x14ac:dyDescent="0.2">
      <c r="G103" s="39" t="s">
        <v>45</v>
      </c>
      <c r="I103" s="31">
        <v>945</v>
      </c>
      <c r="J103" s="31">
        <v>650</v>
      </c>
      <c r="K103" s="40">
        <f>I103-J103</f>
        <v>295</v>
      </c>
      <c r="M103" s="31"/>
    </row>
    <row r="104" spans="7:13" x14ac:dyDescent="0.2">
      <c r="G104" s="39" t="s">
        <v>46</v>
      </c>
      <c r="I104" s="31">
        <v>4738</v>
      </c>
      <c r="J104" s="31">
        <v>4358</v>
      </c>
      <c r="K104" s="40">
        <f t="shared" ref="K104:K107" si="13">I104-J104</f>
        <v>380</v>
      </c>
      <c r="M104" s="31"/>
    </row>
    <row r="105" spans="7:13" x14ac:dyDescent="0.2">
      <c r="G105" s="39" t="s">
        <v>47</v>
      </c>
      <c r="I105" s="31">
        <v>17</v>
      </c>
      <c r="J105" s="31">
        <v>8</v>
      </c>
      <c r="K105" s="40">
        <f t="shared" si="13"/>
        <v>9</v>
      </c>
      <c r="M105" s="31"/>
    </row>
    <row r="106" spans="7:13" x14ac:dyDescent="0.2">
      <c r="G106" s="39" t="s">
        <v>48</v>
      </c>
      <c r="I106" s="31">
        <v>15</v>
      </c>
      <c r="J106" s="31">
        <v>0</v>
      </c>
      <c r="K106" s="40">
        <f t="shared" si="13"/>
        <v>15</v>
      </c>
      <c r="M106" s="31"/>
    </row>
    <row r="107" spans="7:13" x14ac:dyDescent="0.2">
      <c r="G107" s="39" t="s">
        <v>49</v>
      </c>
      <c r="I107" s="31">
        <v>2055</v>
      </c>
      <c r="J107" s="31">
        <v>1850</v>
      </c>
      <c r="K107" s="40">
        <f t="shared" si="13"/>
        <v>205</v>
      </c>
      <c r="M107" s="31"/>
    </row>
    <row r="108" spans="7:13" x14ac:dyDescent="0.2">
      <c r="M108" s="31"/>
    </row>
    <row r="109" spans="7:13" x14ac:dyDescent="0.2">
      <c r="G109" s="106" t="s">
        <v>50</v>
      </c>
      <c r="H109" s="106"/>
      <c r="I109" s="42">
        <f>I100+I102</f>
        <v>10109</v>
      </c>
      <c r="J109" s="42">
        <f t="shared" ref="J109:K109" si="14">J100+J102</f>
        <v>8971</v>
      </c>
      <c r="K109" s="43">
        <f t="shared" si="14"/>
        <v>1138</v>
      </c>
      <c r="M109" s="31"/>
    </row>
    <row r="110" spans="7:13" x14ac:dyDescent="0.2">
      <c r="M110" s="31"/>
    </row>
    <row r="111" spans="7:13" x14ac:dyDescent="0.2">
      <c r="M111" s="31"/>
    </row>
    <row r="112" spans="7:13" x14ac:dyDescent="0.2">
      <c r="M112" s="31"/>
    </row>
    <row r="113" spans="13:13" x14ac:dyDescent="0.2">
      <c r="M113" s="31"/>
    </row>
    <row r="114" spans="13:13" x14ac:dyDescent="0.2">
      <c r="M114" s="31"/>
    </row>
    <row r="115" spans="13:13" x14ac:dyDescent="0.2">
      <c r="M115" s="31"/>
    </row>
    <row r="116" spans="13:13" x14ac:dyDescent="0.2">
      <c r="M116" s="31"/>
    </row>
    <row r="117" spans="13:13" x14ac:dyDescent="0.2">
      <c r="M117" s="31"/>
    </row>
    <row r="118" spans="13:13" x14ac:dyDescent="0.2">
      <c r="M118" s="31"/>
    </row>
    <row r="119" spans="13:13" x14ac:dyDescent="0.2">
      <c r="M119" s="31"/>
    </row>
    <row r="120" spans="13:13" x14ac:dyDescent="0.2">
      <c r="M120" s="31"/>
    </row>
    <row r="121" spans="13:13" x14ac:dyDescent="0.2">
      <c r="M121" s="31"/>
    </row>
    <row r="122" spans="13:13" x14ac:dyDescent="0.2">
      <c r="M122" s="31"/>
    </row>
    <row r="123" spans="13:13" x14ac:dyDescent="0.2">
      <c r="M123" s="31"/>
    </row>
    <row r="124" spans="13:13" x14ac:dyDescent="0.2">
      <c r="M124" s="31"/>
    </row>
    <row r="125" spans="13:13" x14ac:dyDescent="0.2">
      <c r="M125" s="31"/>
    </row>
    <row r="126" spans="13:13" x14ac:dyDescent="0.2">
      <c r="M126" s="31"/>
    </row>
    <row r="127" spans="13:13" x14ac:dyDescent="0.2">
      <c r="M127" s="31"/>
    </row>
    <row r="128" spans="13:13" x14ac:dyDescent="0.2">
      <c r="M128" s="31"/>
    </row>
    <row r="129" spans="13:13" x14ac:dyDescent="0.2">
      <c r="M129" s="31"/>
    </row>
    <row r="130" spans="13:13" x14ac:dyDescent="0.2">
      <c r="M130" s="31"/>
    </row>
    <row r="131" spans="13:13" x14ac:dyDescent="0.2">
      <c r="M131" s="31"/>
    </row>
    <row r="132" spans="13:13" x14ac:dyDescent="0.2">
      <c r="M132" s="31"/>
    </row>
    <row r="133" spans="13:13" x14ac:dyDescent="0.2">
      <c r="M133" s="31"/>
    </row>
    <row r="134" spans="13:13" x14ac:dyDescent="0.2">
      <c r="M134" s="31"/>
    </row>
    <row r="135" spans="13:13" x14ac:dyDescent="0.2">
      <c r="M135" s="31"/>
    </row>
    <row r="136" spans="13:13" x14ac:dyDescent="0.2">
      <c r="M136" s="31"/>
    </row>
    <row r="137" spans="13:13" x14ac:dyDescent="0.2">
      <c r="M137" s="31"/>
    </row>
    <row r="138" spans="13:13" x14ac:dyDescent="0.2">
      <c r="M138" s="31"/>
    </row>
    <row r="139" spans="13:13" x14ac:dyDescent="0.2">
      <c r="M139" s="31"/>
    </row>
    <row r="140" spans="13:13" x14ac:dyDescent="0.2">
      <c r="M140" s="31"/>
    </row>
    <row r="141" spans="13:13" x14ac:dyDescent="0.2">
      <c r="M141" s="31"/>
    </row>
    <row r="142" spans="13:13" x14ac:dyDescent="0.2">
      <c r="M142" s="31"/>
    </row>
    <row r="143" spans="13:13" x14ac:dyDescent="0.2">
      <c r="M143" s="31"/>
    </row>
    <row r="144" spans="13:13" x14ac:dyDescent="0.2">
      <c r="M144" s="31"/>
    </row>
    <row r="145" spans="3:13" x14ac:dyDescent="0.2">
      <c r="M145" s="31"/>
    </row>
    <row r="146" spans="3:13" x14ac:dyDescent="0.2">
      <c r="M146" s="31"/>
    </row>
    <row r="147" spans="3:13" x14ac:dyDescent="0.2">
      <c r="M147" s="31"/>
    </row>
    <row r="148" spans="3:13" x14ac:dyDescent="0.2">
      <c r="M148" s="31"/>
    </row>
    <row r="149" spans="3:13" x14ac:dyDescent="0.2">
      <c r="M149" s="31"/>
    </row>
    <row r="150" spans="3:13" x14ac:dyDescent="0.2">
      <c r="M150" s="31"/>
    </row>
    <row r="151" spans="3:13" ht="15.75" customHeight="1" x14ac:dyDescent="0.2">
      <c r="C151" s="16"/>
      <c r="D151" s="22"/>
      <c r="E151" s="22"/>
      <c r="F151" s="19"/>
      <c r="G151" s="19"/>
      <c r="H151" s="19"/>
      <c r="I151" s="19"/>
      <c r="J151" s="19"/>
      <c r="K151" s="16"/>
      <c r="L151" s="16"/>
      <c r="M151" s="31"/>
    </row>
    <row r="152" spans="3:13" ht="15.75" customHeight="1" x14ac:dyDescent="0.2">
      <c r="C152" s="16"/>
      <c r="D152" s="22"/>
      <c r="E152" s="44"/>
      <c r="F152" s="19"/>
      <c r="G152" s="19"/>
      <c r="H152" s="19"/>
      <c r="I152" s="19"/>
      <c r="J152" s="19"/>
      <c r="K152" s="23">
        <f>K56+K41</f>
        <v>92242982121.070007</v>
      </c>
      <c r="L152" s="23">
        <f>L56+L41</f>
        <v>117776348459.78003</v>
      </c>
      <c r="M152" s="31"/>
    </row>
    <row r="153" spans="3:13" ht="15.75" customHeight="1" x14ac:dyDescent="0.2">
      <c r="C153" s="16"/>
      <c r="D153" s="22"/>
      <c r="E153" s="44"/>
      <c r="F153" s="19"/>
      <c r="G153" s="19"/>
      <c r="H153" s="19"/>
      <c r="I153" s="19"/>
      <c r="J153" s="19"/>
      <c r="K153" s="23">
        <f>K30-K152</f>
        <v>-8515354945.6527863</v>
      </c>
      <c r="L153" s="23">
        <f>L30-L152</f>
        <v>44201888.368347168</v>
      </c>
      <c r="M153" s="31"/>
    </row>
    <row r="154" spans="3:13" ht="15.75" customHeight="1" x14ac:dyDescent="0.2">
      <c r="C154" s="16"/>
      <c r="D154" s="22"/>
      <c r="E154" s="22"/>
      <c r="F154" s="19"/>
      <c r="G154" s="19"/>
      <c r="H154" s="19"/>
      <c r="I154" s="19"/>
      <c r="L154" s="16"/>
      <c r="M154" s="31"/>
    </row>
    <row r="155" spans="3:13" ht="15.75" customHeight="1" x14ac:dyDescent="0.2">
      <c r="C155" s="16"/>
      <c r="D155" s="22"/>
      <c r="E155" s="22" t="s">
        <v>51</v>
      </c>
      <c r="F155" s="19">
        <f t="shared" ref="F155:L155" si="15">F6+F20+F158-F56</f>
        <v>-3115368035.1199799</v>
      </c>
      <c r="G155" s="19">
        <f t="shared" si="15"/>
        <v>-8910967533.7699432</v>
      </c>
      <c r="H155" s="19">
        <f t="shared" si="15"/>
        <v>-35420207336.289795</v>
      </c>
      <c r="I155" s="19">
        <f t="shared" si="15"/>
        <v>-3154888508.1100006</v>
      </c>
      <c r="J155" s="19">
        <f t="shared" si="15"/>
        <v>-5746011379.6700134</v>
      </c>
      <c r="K155" s="19">
        <f t="shared" si="15"/>
        <v>-8515354945.6527863</v>
      </c>
      <c r="L155" s="19">
        <f t="shared" si="15"/>
        <v>44201888.368347168</v>
      </c>
      <c r="M155" s="31"/>
    </row>
    <row r="156" spans="3:13" ht="17.25" customHeight="1" x14ac:dyDescent="0.2">
      <c r="C156" s="16"/>
      <c r="D156" s="22"/>
      <c r="E156" s="22" t="s">
        <v>52</v>
      </c>
      <c r="F156" s="19">
        <f t="shared" ref="F156:L156" si="16">F155-F28</f>
        <v>-3115368035.1199799</v>
      </c>
      <c r="G156" s="19">
        <f t="shared" si="16"/>
        <v>-8910967533.7699432</v>
      </c>
      <c r="H156" s="19">
        <f t="shared" si="16"/>
        <v>-35420207336.289795</v>
      </c>
      <c r="I156" s="19">
        <f t="shared" si="16"/>
        <v>-3154888508.1100006</v>
      </c>
      <c r="J156" s="19">
        <f t="shared" si="16"/>
        <v>-5746011379.6700134</v>
      </c>
      <c r="K156" s="19">
        <f t="shared" si="16"/>
        <v>-8515354945.6527863</v>
      </c>
      <c r="L156" s="19">
        <f t="shared" si="16"/>
        <v>-32697533224.031651</v>
      </c>
      <c r="M156" s="31"/>
    </row>
    <row r="157" spans="3:13" ht="15.75" customHeight="1" x14ac:dyDescent="0.2">
      <c r="C157" s="16"/>
      <c r="D157" s="22"/>
      <c r="F157" s="19"/>
      <c r="G157" s="19"/>
      <c r="H157" s="19"/>
      <c r="I157" s="19"/>
      <c r="J157" s="19"/>
      <c r="K157" s="16"/>
      <c r="L157" s="16"/>
      <c r="M157" s="31"/>
    </row>
    <row r="158" spans="3:13" ht="15.75" customHeight="1" x14ac:dyDescent="0.2">
      <c r="C158" s="16"/>
      <c r="D158" s="22"/>
      <c r="E158" s="22" t="s">
        <v>53</v>
      </c>
      <c r="F158" s="19">
        <f t="shared" ref="F158:L158" si="17">F28-F41</f>
        <v>0</v>
      </c>
      <c r="G158" s="19">
        <f t="shared" si="17"/>
        <v>0</v>
      </c>
      <c r="H158" s="19">
        <f t="shared" si="17"/>
        <v>0</v>
      </c>
      <c r="I158" s="19">
        <f t="shared" si="17"/>
        <v>0</v>
      </c>
      <c r="J158" s="19">
        <f t="shared" si="17"/>
        <v>0</v>
      </c>
      <c r="K158" s="23">
        <f t="shared" si="17"/>
        <v>0</v>
      </c>
      <c r="L158" s="23">
        <f t="shared" si="17"/>
        <v>32741735112.399998</v>
      </c>
      <c r="M158" s="31"/>
    </row>
    <row r="159" spans="3:13" ht="15.75" customHeight="1" x14ac:dyDescent="0.2">
      <c r="C159" s="16"/>
      <c r="D159" s="22"/>
      <c r="E159" s="22"/>
      <c r="F159" s="19"/>
      <c r="G159" s="19"/>
      <c r="H159" s="19"/>
      <c r="I159" s="19"/>
      <c r="J159" s="19"/>
      <c r="K159" s="16"/>
      <c r="L159" s="16"/>
      <c r="M159" s="31"/>
    </row>
    <row r="160" spans="3:13" ht="15.75" customHeight="1" x14ac:dyDescent="0.2">
      <c r="C160" s="16"/>
      <c r="D160" s="22"/>
      <c r="E160" s="45" t="s">
        <v>54</v>
      </c>
      <c r="F160" s="46">
        <f t="shared" ref="F160:L160" si="18">F6+F158-F31</f>
        <v>-5176720047.2700157</v>
      </c>
      <c r="G160" s="46">
        <f t="shared" si="18"/>
        <v>-13910731759.85994</v>
      </c>
      <c r="H160" s="46">
        <f t="shared" si="18"/>
        <v>-40497278129.779892</v>
      </c>
      <c r="I160" s="46">
        <f t="shared" si="18"/>
        <v>-5787226893.8899994</v>
      </c>
      <c r="J160" s="46">
        <f t="shared" si="18"/>
        <v>-10226241699.840019</v>
      </c>
      <c r="K160" s="47">
        <f t="shared" si="18"/>
        <v>-11511136193.80201</v>
      </c>
      <c r="L160" s="47">
        <f t="shared" si="18"/>
        <v>-808999286.03692627</v>
      </c>
      <c r="M160" s="31"/>
    </row>
    <row r="161" spans="3:13" ht="15.75" customHeight="1" x14ac:dyDescent="0.2">
      <c r="C161" s="16"/>
      <c r="D161" s="22"/>
      <c r="E161" s="22"/>
      <c r="F161" s="19"/>
      <c r="G161" s="19"/>
      <c r="H161" s="19"/>
      <c r="I161" s="19"/>
      <c r="J161" s="19"/>
      <c r="K161" s="23"/>
      <c r="M161" s="31"/>
    </row>
    <row r="162" spans="3:13" ht="15.75" customHeight="1" x14ac:dyDescent="0.2">
      <c r="C162" s="16"/>
      <c r="D162" s="22"/>
      <c r="E162" s="22"/>
      <c r="F162" s="19"/>
      <c r="G162" s="19"/>
      <c r="H162" s="19"/>
      <c r="I162" s="19"/>
      <c r="J162" s="19"/>
      <c r="K162" s="23"/>
      <c r="L162" s="40">
        <f>L160+2900000000</f>
        <v>2091000713.9630737</v>
      </c>
      <c r="M162" s="31"/>
    </row>
    <row r="163" spans="3:13" ht="15.75" customHeight="1" x14ac:dyDescent="0.2">
      <c r="C163" s="16"/>
      <c r="D163" s="22"/>
      <c r="E163" s="22"/>
      <c r="F163" s="19"/>
      <c r="G163" s="19"/>
      <c r="H163" s="19"/>
      <c r="I163" s="19"/>
      <c r="J163" s="48" t="s">
        <v>55</v>
      </c>
      <c r="K163" s="23">
        <f>K160+11590000000</f>
        <v>78863806.197990417</v>
      </c>
      <c r="L163" s="40">
        <f>L162+1286000000</f>
        <v>3377000713.9630737</v>
      </c>
      <c r="M163" s="31"/>
    </row>
    <row r="164" spans="3:13" ht="15.75" customHeight="1" x14ac:dyDescent="0.2">
      <c r="C164" s="16"/>
      <c r="D164" s="22"/>
      <c r="E164" s="22"/>
      <c r="F164" s="19"/>
      <c r="G164" s="19"/>
      <c r="H164" s="19"/>
      <c r="I164" s="19"/>
      <c r="J164" s="19"/>
      <c r="K164" s="23"/>
      <c r="M164" s="31"/>
    </row>
    <row r="165" spans="3:13" ht="15.75" customHeight="1" x14ac:dyDescent="0.2">
      <c r="C165" s="16"/>
      <c r="D165" s="22"/>
      <c r="E165" s="22" t="s">
        <v>56</v>
      </c>
      <c r="F165" s="19">
        <v>1964215900.73</v>
      </c>
      <c r="G165" s="19">
        <v>15396165208.099995</v>
      </c>
      <c r="H165" s="19">
        <v>16100072913.130079</v>
      </c>
      <c r="I165" s="19">
        <v>18749056683.059994</v>
      </c>
      <c r="J165" s="19">
        <v>21356732393.710003</v>
      </c>
      <c r="K165" s="21">
        <f>25750915262.551*0+21389248915.77</f>
        <v>21389248915.77</v>
      </c>
      <c r="L165" s="38">
        <v>22365871737.210003</v>
      </c>
      <c r="M165" s="38">
        <v>23759995833.690002</v>
      </c>
    </row>
    <row r="166" spans="3:13" ht="15.75" customHeight="1" x14ac:dyDescent="0.2">
      <c r="C166" s="16"/>
      <c r="D166" s="22"/>
      <c r="E166" s="22" t="s">
        <v>57</v>
      </c>
      <c r="F166" s="19">
        <v>4536675835.0299988</v>
      </c>
      <c r="G166" s="19">
        <v>4804522041.8499975</v>
      </c>
      <c r="H166" s="19">
        <v>5098056708.4400005</v>
      </c>
      <c r="I166" s="19">
        <v>5546582567</v>
      </c>
      <c r="J166" s="19">
        <v>5828179208.2999992</v>
      </c>
      <c r="K166" s="21">
        <f>6715331883.19592*0+6725393347.97</f>
        <v>6725393347.9700003</v>
      </c>
      <c r="L166" s="66">
        <v>7949182140.5500116</v>
      </c>
      <c r="M166" s="38">
        <v>7867384502.0107288</v>
      </c>
    </row>
    <row r="167" spans="3:13" ht="15.75" customHeight="1" x14ac:dyDescent="0.2">
      <c r="C167" s="16"/>
      <c r="D167" s="22"/>
      <c r="E167" s="22"/>
      <c r="F167" s="19"/>
      <c r="G167" s="19"/>
      <c r="H167" s="19"/>
      <c r="I167" s="19"/>
      <c r="J167" s="19"/>
      <c r="K167" s="23"/>
      <c r="L167" s="1">
        <v>5935534775.3586836</v>
      </c>
      <c r="M167" s="31"/>
    </row>
    <row r="168" spans="3:13" ht="15.75" customHeight="1" x14ac:dyDescent="0.2">
      <c r="C168" s="16"/>
      <c r="D168" s="22"/>
      <c r="E168" s="22"/>
      <c r="F168" s="19"/>
      <c r="G168" s="19"/>
      <c r="H168" s="19"/>
      <c r="I168" s="19"/>
      <c r="J168" s="19"/>
      <c r="K168" s="23"/>
      <c r="L168" s="49"/>
      <c r="M168" s="31"/>
    </row>
    <row r="169" spans="3:13" ht="15.75" customHeight="1" x14ac:dyDescent="0.2">
      <c r="C169" s="16"/>
      <c r="D169" s="22"/>
      <c r="E169" s="22"/>
      <c r="F169" s="19"/>
      <c r="G169" s="19"/>
      <c r="H169" s="19"/>
      <c r="I169" s="19"/>
      <c r="J169" s="19"/>
      <c r="K169" s="23"/>
      <c r="M169" s="31"/>
    </row>
    <row r="170" spans="3:13" ht="15.75" customHeight="1" x14ac:dyDescent="0.2">
      <c r="C170" s="16"/>
      <c r="D170" s="22"/>
      <c r="E170" s="22"/>
      <c r="F170" s="19"/>
      <c r="G170" s="19"/>
      <c r="H170" s="19"/>
      <c r="I170" s="19"/>
      <c r="J170" s="19"/>
      <c r="K170" s="23"/>
      <c r="M170" s="31"/>
    </row>
    <row r="171" spans="3:13" ht="15.75" customHeight="1" x14ac:dyDescent="0.2">
      <c r="C171" s="16"/>
      <c r="D171" s="22"/>
      <c r="E171" s="22"/>
      <c r="F171" s="19"/>
      <c r="G171" s="19"/>
      <c r="H171" s="19"/>
      <c r="I171" s="19"/>
      <c r="J171" s="19"/>
      <c r="M171" s="31"/>
    </row>
    <row r="172" spans="3:13" ht="15.75" customHeight="1" x14ac:dyDescent="0.2">
      <c r="C172" s="16"/>
      <c r="D172" s="22"/>
      <c r="E172" s="22"/>
      <c r="F172" s="19"/>
      <c r="G172" s="19"/>
      <c r="H172" s="19"/>
      <c r="I172" s="19"/>
      <c r="J172" s="19"/>
      <c r="K172" s="50">
        <v>2297658673.6544533</v>
      </c>
      <c r="L172" s="50"/>
      <c r="M172" s="31"/>
    </row>
    <row r="173" spans="3:13" ht="15.75" customHeight="1" x14ac:dyDescent="0.2">
      <c r="C173" s="16"/>
      <c r="D173" s="22"/>
      <c r="E173" s="22"/>
      <c r="F173" s="19"/>
      <c r="G173" s="19"/>
      <c r="H173" s="19"/>
      <c r="I173" s="19"/>
      <c r="J173" s="19"/>
      <c r="K173" s="51">
        <v>3849966667</v>
      </c>
      <c r="L173" s="52">
        <f t="shared" ref="L173:L180" si="19">L46/$L$45</f>
        <v>2.6402715916881329E-4</v>
      </c>
      <c r="M173" s="31"/>
    </row>
    <row r="174" spans="3:13" ht="15.75" customHeight="1" x14ac:dyDescent="0.2">
      <c r="C174" s="16"/>
      <c r="D174" s="22"/>
      <c r="E174" s="22"/>
      <c r="F174" s="19"/>
      <c r="G174" s="19"/>
      <c r="H174" s="62">
        <v>84013257663.449783</v>
      </c>
      <c r="I174" s="62">
        <v>83380993653.509995</v>
      </c>
      <c r="J174" s="62">
        <v>83326241140.309998</v>
      </c>
      <c r="K174" s="62">
        <v>86697706642.186722</v>
      </c>
      <c r="L174" s="65">
        <v>91208634193.297531</v>
      </c>
      <c r="M174" s="31"/>
    </row>
    <row r="175" spans="3:13" ht="15.75" customHeight="1" x14ac:dyDescent="0.2">
      <c r="C175" s="16"/>
      <c r="D175" s="22"/>
      <c r="E175" s="22"/>
      <c r="F175" s="19"/>
      <c r="G175" s="19"/>
      <c r="H175" s="19">
        <f>H56-H174</f>
        <v>24397494623.119995</v>
      </c>
      <c r="I175" s="62">
        <f t="shared" ref="I175:L175" si="20">I56-I174</f>
        <v>956106148.63000488</v>
      </c>
      <c r="J175" s="62">
        <f t="shared" si="20"/>
        <v>3305231242.530014</v>
      </c>
      <c r="K175" s="63">
        <f t="shared" si="20"/>
        <v>5545275478.8832855</v>
      </c>
      <c r="L175" s="64">
        <f t="shared" si="20"/>
        <v>26567714266.482498</v>
      </c>
      <c r="M175" s="31"/>
    </row>
    <row r="176" spans="3:13" x14ac:dyDescent="0.2">
      <c r="K176" s="51"/>
      <c r="L176" s="52">
        <f t="shared" si="19"/>
        <v>2.1812117833142904E-4</v>
      </c>
      <c r="M176" s="31"/>
    </row>
    <row r="177" spans="3:13" x14ac:dyDescent="0.2">
      <c r="K177" s="53"/>
      <c r="L177" s="52">
        <f t="shared" si="19"/>
        <v>7.0145332962264252E-3</v>
      </c>
      <c r="M177" s="31"/>
    </row>
    <row r="178" spans="3:13" x14ac:dyDescent="0.2">
      <c r="K178" s="54"/>
      <c r="L178" s="52">
        <f t="shared" si="19"/>
        <v>1.9167340238105655E-2</v>
      </c>
      <c r="M178" s="31"/>
    </row>
    <row r="179" spans="3:13" x14ac:dyDescent="0.2">
      <c r="C179" s="55"/>
      <c r="D179" s="55"/>
      <c r="E179" s="14"/>
      <c r="F179" s="56"/>
      <c r="G179" s="56"/>
      <c r="H179" s="56"/>
      <c r="I179" s="56"/>
      <c r="J179" s="56"/>
      <c r="K179" s="54"/>
      <c r="L179" s="52">
        <f t="shared" si="19"/>
        <v>4.9077213419498993E-2</v>
      </c>
      <c r="M179" s="31"/>
    </row>
    <row r="180" spans="3:13" x14ac:dyDescent="0.2">
      <c r="C180" s="55"/>
      <c r="D180" s="55"/>
      <c r="E180" s="14"/>
      <c r="F180" s="20"/>
      <c r="G180" s="20"/>
      <c r="H180" s="20"/>
      <c r="I180" s="20"/>
      <c r="J180" s="20"/>
      <c r="K180" s="57"/>
      <c r="L180" s="52">
        <f t="shared" si="19"/>
        <v>0.91148813682994345</v>
      </c>
      <c r="M180" s="31"/>
    </row>
    <row r="181" spans="3:13" x14ac:dyDescent="0.2">
      <c r="C181" s="55"/>
      <c r="D181" s="55"/>
      <c r="E181" s="14"/>
      <c r="F181" s="56"/>
      <c r="G181" s="56"/>
      <c r="H181" s="56"/>
      <c r="I181" s="56"/>
      <c r="J181" s="56"/>
      <c r="K181" s="58"/>
      <c r="L181" s="52"/>
      <c r="M181" s="31"/>
    </row>
    <row r="182" spans="3:13" x14ac:dyDescent="0.2">
      <c r="C182" s="55"/>
      <c r="D182" s="55"/>
      <c r="E182" s="14"/>
      <c r="F182" s="20"/>
      <c r="G182" s="20"/>
      <c r="H182" s="20"/>
      <c r="I182" s="20"/>
      <c r="J182" s="20"/>
      <c r="K182" s="57"/>
      <c r="L182" s="52"/>
      <c r="M182" s="31"/>
    </row>
    <row r="183" spans="3:13" x14ac:dyDescent="0.2">
      <c r="C183" s="55"/>
      <c r="D183" s="55"/>
      <c r="E183" s="14"/>
      <c r="F183" s="56"/>
      <c r="G183" s="56"/>
      <c r="H183" s="56"/>
      <c r="I183" s="56"/>
      <c r="J183" s="56"/>
      <c r="K183" s="57"/>
      <c r="L183" s="52"/>
      <c r="M183" s="31"/>
    </row>
    <row r="184" spans="3:13" x14ac:dyDescent="0.2">
      <c r="C184" s="14"/>
      <c r="D184" s="14"/>
      <c r="E184" s="14"/>
      <c r="F184" s="20"/>
      <c r="G184" s="20"/>
      <c r="H184" s="20"/>
      <c r="I184" s="20"/>
      <c r="J184" s="20"/>
      <c r="K184" s="57"/>
      <c r="L184" s="53">
        <f>L56/$L$45</f>
        <v>3.6215059237626566</v>
      </c>
      <c r="M184" s="31"/>
    </row>
    <row r="185" spans="3:13" x14ac:dyDescent="0.2">
      <c r="C185" s="14"/>
      <c r="D185" s="55"/>
      <c r="E185" s="55"/>
      <c r="F185" s="20"/>
      <c r="G185" s="20"/>
      <c r="H185" s="20"/>
      <c r="I185" s="20"/>
      <c r="J185" s="20"/>
      <c r="K185" s="57"/>
      <c r="L185" s="53"/>
      <c r="M185" s="31"/>
    </row>
    <row r="186" spans="3:13" x14ac:dyDescent="0.2">
      <c r="C186" s="14"/>
      <c r="D186" s="14"/>
      <c r="E186" s="14"/>
      <c r="F186" s="20"/>
      <c r="G186" s="20"/>
      <c r="H186" s="20"/>
      <c r="I186" s="20"/>
      <c r="J186" s="20"/>
      <c r="K186" s="57"/>
      <c r="L186" s="53"/>
      <c r="M186" s="31"/>
    </row>
    <row r="187" spans="3:13" x14ac:dyDescent="0.2">
      <c r="C187" s="14"/>
      <c r="D187" s="14"/>
      <c r="E187" s="14"/>
      <c r="F187" s="20"/>
      <c r="G187" s="20"/>
      <c r="H187" s="20"/>
      <c r="I187" s="20"/>
      <c r="J187" s="20"/>
      <c r="K187" s="57"/>
      <c r="L187" s="53"/>
    </row>
    <row r="188" spans="3:13" x14ac:dyDescent="0.2">
      <c r="C188" s="14"/>
      <c r="D188" s="14"/>
      <c r="E188" s="14"/>
      <c r="F188" s="20"/>
      <c r="G188" s="20"/>
      <c r="H188" s="20"/>
      <c r="I188" s="20"/>
      <c r="J188" s="20"/>
      <c r="K188" s="57"/>
      <c r="L188" s="53"/>
    </row>
    <row r="189" spans="3:13" x14ac:dyDescent="0.2">
      <c r="C189" s="55"/>
      <c r="D189" s="14"/>
      <c r="E189" s="14"/>
      <c r="F189" s="20"/>
      <c r="G189" s="20"/>
      <c r="H189" s="20"/>
      <c r="I189" s="20"/>
      <c r="J189" s="20"/>
      <c r="K189" s="59"/>
      <c r="L189" s="53"/>
    </row>
    <row r="190" spans="3:13" x14ac:dyDescent="0.2">
      <c r="C190" s="14"/>
      <c r="D190" s="14"/>
      <c r="E190" s="14"/>
      <c r="F190" s="20"/>
      <c r="G190" s="20"/>
      <c r="H190" s="20"/>
      <c r="I190" s="20"/>
      <c r="J190" s="20"/>
      <c r="K190" s="59"/>
      <c r="L190" s="53"/>
    </row>
    <row r="191" spans="3:13" x14ac:dyDescent="0.2">
      <c r="C191" s="55"/>
      <c r="D191" s="14"/>
      <c r="E191" s="14"/>
      <c r="F191" s="20"/>
      <c r="G191" s="20"/>
      <c r="H191" s="20"/>
      <c r="I191" s="20"/>
      <c r="J191" s="20"/>
      <c r="K191" s="59"/>
      <c r="L191" s="53"/>
    </row>
    <row r="192" spans="3:13" x14ac:dyDescent="0.2">
      <c r="C192" s="14"/>
      <c r="D192" s="14"/>
      <c r="E192" s="14"/>
      <c r="F192" s="20"/>
      <c r="G192" s="20"/>
      <c r="H192" s="20"/>
      <c r="I192" s="20"/>
      <c r="J192" s="20"/>
      <c r="K192" s="57"/>
      <c r="L192" s="53"/>
    </row>
    <row r="193" spans="3:11" x14ac:dyDescent="0.2">
      <c r="C193" s="55"/>
      <c r="D193" s="14"/>
      <c r="E193" s="14"/>
      <c r="F193" s="20"/>
      <c r="G193" s="20"/>
      <c r="H193" s="20"/>
      <c r="I193" s="20"/>
      <c r="J193" s="20"/>
      <c r="K193" s="60"/>
    </row>
    <row r="194" spans="3:11" x14ac:dyDescent="0.2">
      <c r="C194" s="14"/>
      <c r="D194" s="14"/>
      <c r="E194" s="14"/>
      <c r="F194" s="20"/>
      <c r="G194" s="20"/>
      <c r="H194" s="20"/>
      <c r="I194" s="20"/>
      <c r="J194" s="20"/>
      <c r="K194" s="60"/>
    </row>
    <row r="195" spans="3:11" x14ac:dyDescent="0.2">
      <c r="C195" s="14"/>
      <c r="D195" s="14"/>
      <c r="E195" s="14"/>
      <c r="F195" s="20"/>
      <c r="G195" s="20"/>
      <c r="H195" s="20"/>
      <c r="I195" s="20"/>
      <c r="J195" s="20"/>
      <c r="K195" s="60"/>
    </row>
    <row r="196" spans="3:11" x14ac:dyDescent="0.2">
      <c r="C196" s="14"/>
      <c r="D196" s="14"/>
      <c r="E196" s="14"/>
      <c r="F196" s="20"/>
      <c r="G196" s="20"/>
      <c r="H196" s="20"/>
      <c r="I196" s="20"/>
      <c r="J196" s="20"/>
      <c r="K196" s="60"/>
    </row>
    <row r="197" spans="3:11" x14ac:dyDescent="0.2">
      <c r="C197" s="14"/>
      <c r="D197" s="14"/>
      <c r="E197" s="14"/>
      <c r="F197" s="20"/>
      <c r="G197" s="20"/>
      <c r="H197" s="20"/>
      <c r="I197" s="20"/>
      <c r="J197" s="20"/>
      <c r="K197" s="60"/>
    </row>
    <row r="198" spans="3:11" x14ac:dyDescent="0.2">
      <c r="C198" s="14"/>
      <c r="D198" s="14"/>
      <c r="E198" s="14"/>
      <c r="F198" s="20"/>
      <c r="G198" s="20"/>
      <c r="H198" s="20"/>
      <c r="I198" s="20"/>
      <c r="J198" s="20"/>
      <c r="K198" s="60"/>
    </row>
    <row r="199" spans="3:11" x14ac:dyDescent="0.2">
      <c r="C199" s="14"/>
      <c r="D199" s="14"/>
      <c r="E199" s="14"/>
      <c r="F199" s="20"/>
      <c r="G199" s="20"/>
      <c r="H199" s="20"/>
      <c r="I199" s="20"/>
      <c r="J199" s="20"/>
      <c r="K199" s="20"/>
    </row>
    <row r="200" spans="3:11" x14ac:dyDescent="0.2">
      <c r="C200" s="14"/>
      <c r="D200" s="14"/>
      <c r="E200" s="14"/>
      <c r="F200" s="20"/>
      <c r="G200" s="20"/>
      <c r="H200" s="20"/>
      <c r="I200" s="20"/>
      <c r="J200" s="20"/>
      <c r="K200" s="20"/>
    </row>
    <row r="201" spans="3:11" x14ac:dyDescent="0.2">
      <c r="C201" s="14"/>
      <c r="D201" s="14"/>
      <c r="E201" s="14"/>
      <c r="F201" s="20"/>
      <c r="G201" s="20"/>
      <c r="H201" s="20"/>
      <c r="I201" s="20"/>
      <c r="J201" s="20"/>
      <c r="K201" s="20"/>
    </row>
    <row r="202" spans="3:11" x14ac:dyDescent="0.2">
      <c r="C202" s="14"/>
      <c r="D202" s="14"/>
      <c r="E202" s="14"/>
      <c r="F202" s="20"/>
      <c r="G202" s="20"/>
      <c r="H202" s="20"/>
      <c r="I202" s="20"/>
      <c r="J202" s="20"/>
      <c r="K202" s="60"/>
    </row>
  </sheetData>
  <mergeCells count="29">
    <mergeCell ref="C11:E11"/>
    <mergeCell ref="C12:E12"/>
    <mergeCell ref="C13:E13"/>
    <mergeCell ref="C6:E6"/>
    <mergeCell ref="C7:E7"/>
    <mergeCell ref="C8:E8"/>
    <mergeCell ref="C9:E9"/>
    <mergeCell ref="C10:E10"/>
    <mergeCell ref="C3:N3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14:E14"/>
    <mergeCell ref="C4:K4"/>
    <mergeCell ref="C5:E5"/>
    <mergeCell ref="C27:E27"/>
    <mergeCell ref="C28:E28"/>
    <mergeCell ref="C29:E29"/>
    <mergeCell ref="C30:E30"/>
    <mergeCell ref="G109:H109"/>
  </mergeCells>
  <printOptions horizontalCentered="1"/>
  <pageMargins left="0" right="0" top="1.1811023622047245" bottom="0.78740157480314965" header="0.31496062992125984" footer="0.31496062992125984"/>
  <pageSetup scale="80" fitToHeight="0" orientation="landscape" r:id="rId1"/>
  <ignoredErrors>
    <ignoredError sqref="I5: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2019-11-20T06:05:06Z</cp:lastPrinted>
  <dcterms:created xsi:type="dcterms:W3CDTF">2017-11-15T22:19:42Z</dcterms:created>
  <dcterms:modified xsi:type="dcterms:W3CDTF">2022-03-31T20:25:51Z</dcterms:modified>
</cp:coreProperties>
</file>